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P:\Logement\06_preservation-parc\travaux\numerise\0000-modele\technique\Fiche constat d'état du bâtiment\"/>
    </mc:Choice>
  </mc:AlternateContent>
  <xr:revisionPtr revIDLastSave="0" documentId="13_ncr:1_{A7FB9CA2-F0E3-4920-B098-5FBCE81D9BE2}" xr6:coauthVersionLast="47" xr6:coauthVersionMax="47" xr10:uidLastSave="{00000000-0000-0000-0000-000000000000}"/>
  <workbookProtection workbookAlgorithmName="SHA-512" workbookHashValue="iOUCIoNSqNkbXeQp1+hJT69s5HtArn73hQkFpoM/w3PJNRpF6qGhS7CsAj8Zzaiu2OsTuB4DGtaojRcERMq78g==" workbookSaltValue="kRYpUal986DBz27FySsyhA==" workbookSpinCount="100000" lockStructure="1"/>
  <bookViews>
    <workbookView xWindow="240" yWindow="0" windowWidth="55635" windowHeight="15345" xr2:uid="{57A29281-1AFA-4030-8FB5-DF2FB0A70FB3}"/>
  </bookViews>
  <sheets>
    <sheet name="Fiche état" sheetId="2" r:id="rId1"/>
    <sheet name="Référentiel états" sheetId="3" state="hidden" r:id="rId2"/>
    <sheet name="OFL" sheetId="4" state="hidden" r:id="rId3"/>
  </sheets>
  <definedNames>
    <definedName name="_xlnm._FilterDatabase" localSheetId="2" hidden="1">OFL!$A$4:$D$304</definedName>
    <definedName name="_xlnm.Print_Area" localSheetId="0">'Fiche état'!$A$1:$O$228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4" i="2" l="1"/>
  <c r="C209" i="2"/>
  <c r="C206" i="2"/>
  <c r="N194" i="2"/>
  <c r="N191" i="2"/>
  <c r="N181" i="2"/>
  <c r="N178" i="2"/>
  <c r="N176" i="2"/>
  <c r="B174" i="2"/>
  <c r="N166" i="2"/>
  <c r="N163" i="2"/>
  <c r="N156" i="2"/>
  <c r="N153" i="2"/>
  <c r="B150" i="2"/>
  <c r="N137" i="2"/>
  <c r="N127" i="2"/>
  <c r="N124" i="2"/>
  <c r="N117" i="2"/>
  <c r="N114" i="2"/>
  <c r="B111" i="2"/>
  <c r="N103" i="2"/>
  <c r="N100" i="2"/>
  <c r="N93" i="2"/>
  <c r="N90" i="2"/>
  <c r="N88" i="2"/>
  <c r="N78" i="2"/>
  <c r="N75" i="2"/>
  <c r="N68" i="2"/>
  <c r="N65" i="2"/>
  <c r="B62" i="2"/>
  <c r="N54" i="2"/>
  <c r="N51" i="2"/>
  <c r="N49" i="2"/>
  <c r="B47" i="2"/>
  <c r="N39" i="2"/>
  <c r="N36" i="2"/>
  <c r="R34" i="2"/>
  <c r="R33" i="2"/>
  <c r="N33" i="2"/>
  <c r="R32" i="2"/>
  <c r="R31" i="2"/>
  <c r="G187" i="2" s="1"/>
  <c r="R30" i="2"/>
  <c r="R29" i="2"/>
  <c r="R28" i="2"/>
  <c r="K168" i="2" s="1"/>
  <c r="R27" i="2"/>
  <c r="R26" i="2"/>
  <c r="K158" i="2" s="1"/>
  <c r="R25" i="2"/>
  <c r="N23" i="2"/>
  <c r="R22" i="2"/>
  <c r="N139" i="2" s="1"/>
  <c r="R21" i="2"/>
  <c r="K129" i="2" s="1"/>
  <c r="R20" i="2"/>
  <c r="N20" i="2"/>
  <c r="R19" i="2"/>
  <c r="K119" i="2" s="1"/>
  <c r="R18" i="2"/>
  <c r="N18" i="2"/>
  <c r="R17" i="2"/>
  <c r="K105" i="2" s="1"/>
  <c r="R16" i="2"/>
  <c r="R15" i="2"/>
  <c r="K95" i="2" s="1"/>
  <c r="R14" i="2"/>
  <c r="R13" i="2"/>
  <c r="K80" i="2" s="1"/>
  <c r="R12" i="2"/>
  <c r="R11" i="2"/>
  <c r="K70" i="2" s="1"/>
  <c r="R10" i="2"/>
  <c r="R9" i="2"/>
  <c r="K56" i="2" s="1" a="1"/>
  <c r="K56" i="2" s="1"/>
  <c r="R8" i="2"/>
  <c r="R7" i="2"/>
  <c r="R6" i="2"/>
  <c r="K41" i="2" s="1" a="1"/>
  <c r="K41" i="2" s="1"/>
  <c r="J6" i="2"/>
  <c r="R5" i="2"/>
  <c r="R4" i="2"/>
  <c r="G45" i="2" s="1"/>
  <c r="R3" i="2"/>
  <c r="R2" i="2"/>
  <c r="S1" i="2"/>
  <c r="T1" i="2" s="1"/>
  <c r="R1" i="2"/>
  <c r="G84" i="2" l="1"/>
  <c r="S6" i="2"/>
  <c r="G109" i="2"/>
  <c r="D84" i="2"/>
  <c r="C210" i="2" s="1"/>
  <c r="G200" i="2"/>
  <c r="D45" i="2"/>
  <c r="C208" i="2" s="1"/>
  <c r="D133" i="2"/>
  <c r="C212" i="2" s="1"/>
  <c r="S3" i="2"/>
  <c r="D109" i="2"/>
  <c r="C211" i="2" s="1"/>
  <c r="G29" i="2"/>
  <c r="K24" i="2" a="1"/>
  <c r="K24" i="2" s="1"/>
  <c r="C12" i="2"/>
  <c r="N142" i="2"/>
  <c r="S7" i="2"/>
  <c r="R24" i="2"/>
  <c r="D187" i="2"/>
  <c r="C215" i="2" s="1"/>
  <c r="R23" i="2"/>
  <c r="S4" i="2"/>
  <c r="G133" i="2"/>
  <c r="K196" i="2"/>
  <c r="D29" i="2"/>
  <c r="C207" i="2" s="1"/>
  <c r="D200" i="2"/>
  <c r="C216" i="2" s="1"/>
  <c r="K183" i="2" a="1"/>
  <c r="K183" i="2" s="1"/>
  <c r="S2" i="2"/>
  <c r="T2" i="2" s="1"/>
  <c r="T3" i="2" s="1"/>
  <c r="S5" i="2" l="1"/>
  <c r="G148" i="2"/>
  <c r="D148" i="2"/>
  <c r="C213" i="2" s="1"/>
  <c r="K144" i="2"/>
  <c r="C221" i="2"/>
  <c r="M4" i="2"/>
  <c r="T4" i="2"/>
  <c r="T5" i="2" l="1"/>
  <c r="T6" i="2" s="1"/>
  <c r="T7" i="2" s="1"/>
  <c r="U2" i="2" l="1"/>
  <c r="U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<sst xmlns="http://schemas.openxmlformats.org/spreadsheetml/2006/main" count="2072" uniqueCount="468">
  <si>
    <t>Fiche de constat d'état du bâtiment</t>
  </si>
  <si>
    <t xml:space="preserve">Direction du logement - Direction générale du territoire et du logement (DGTL) - Canton de Vaud   </t>
  </si>
  <si>
    <t>Informations générales</t>
  </si>
  <si>
    <t>N° de contrôle :</t>
  </si>
  <si>
    <t>Type de demande :</t>
  </si>
  <si>
    <t>- Sélectionner -</t>
  </si>
  <si>
    <t>Logement isolé (formulaire 53B)</t>
  </si>
  <si>
    <t xml:space="preserve">Commune : </t>
  </si>
  <si>
    <t>Travaux généraux (formulaire 53)</t>
  </si>
  <si>
    <t>Année de construction  :</t>
  </si>
  <si>
    <t>ECA :</t>
  </si>
  <si>
    <r>
      <t>⚠️</t>
    </r>
    <r>
      <rPr>
        <u/>
        <sz val="11"/>
        <color theme="1"/>
        <rFont val="Calibri"/>
        <family val="2"/>
      </rPr>
      <t xml:space="preserve"> Veuillez répondre à toutes les questions. En cas de sinistre, répondez en vous référant à son état avant l'événement.</t>
    </r>
  </si>
  <si>
    <t xml:space="preserve"> </t>
  </si>
  <si>
    <t>1. Façade du bâtiment</t>
  </si>
  <si>
    <t>Type de façade :</t>
  </si>
  <si>
    <t>Dernière intervention sur l'élément :</t>
  </si>
  <si>
    <t>État / dégâts constatés :</t>
  </si>
  <si>
    <t>2. Toiture du bâtiment (plate ou en pente, indifféremment)</t>
  </si>
  <si>
    <t>Type de toiture :</t>
  </si>
  <si>
    <t>SI LI du Logement</t>
  </si>
  <si>
    <t>Type de vitrage :</t>
  </si>
  <si>
    <t>Dernière intervention sur les éléments :</t>
  </si>
  <si>
    <t>📷  Photo obligatoire :</t>
  </si>
  <si>
    <t>Photo d'une fenêtre représentative (cadre et vitrage visibles).</t>
  </si>
  <si>
    <t xml:space="preserve"> Appareils sanitaires (lavabo, WC, baignoire/douche)</t>
  </si>
  <si>
    <t>Installations (conduites, robinetterie, évacuations)</t>
  </si>
  <si>
    <t>5. Chauffage du bâtiment</t>
  </si>
  <si>
    <t>Chaudière</t>
  </si>
  <si>
    <t>Type de chaudière :</t>
  </si>
  <si>
    <t>Distribution (conduites, radiateurs)</t>
  </si>
  <si>
    <t>Tableau général électrique</t>
  </si>
  <si>
    <t>Installations (câblage, prises, interrupteurs)</t>
  </si>
  <si>
    <t>7. Ascenseur</t>
  </si>
  <si>
    <t>Présence d'un ascenseur :</t>
  </si>
  <si>
    <t>Cloisons non porteuses et menuiserie (armoires et porte palière)</t>
  </si>
  <si>
    <t>Revêtements de sols et muraux</t>
  </si>
  <si>
    <t>30 ans?</t>
  </si>
  <si>
    <t>Photo d'une pièce représentative (sol, murs, porte) et son état</t>
  </si>
  <si>
    <t>photo obligatoire</t>
  </si>
  <si>
    <t>Type de cuisine :</t>
  </si>
  <si>
    <t>10. Gros œuvre et structure du bâtiment</t>
  </si>
  <si>
    <t>Liste des annexes à joindre à votre demande :</t>
  </si>
  <si>
    <t>Les documents avec ☑ sont à joindre à votre demande :</t>
  </si>
  <si>
    <t>Formulaire 53 (A ou B) dûment rempli et signé, accompagné de ses annexes.</t>
  </si>
  <si>
    <t>Photo de la façade montrant son état (fissures, infiltration, etc.).</t>
  </si>
  <si>
    <t>Photo de la toiture montrant son état (isolation).</t>
  </si>
  <si>
    <t>Photo d'un appareil sanitaire représentatif et son état.</t>
  </si>
  <si>
    <t>Photo de la chaudière/production de chaleur et son état.</t>
  </si>
  <si>
    <t>Photo du tableau électrique et son état.</t>
  </si>
  <si>
    <t>Photo de la cabine et la porte palière de l'ascenseur (si présent).</t>
  </si>
  <si>
    <t>Photo d'une pièce représentative (sol, murs, porte) et son état.</t>
  </si>
  <si>
    <t>Photo de la cuisine dans son ensemble (meubles, plan de travail, appareils).</t>
  </si>
  <si>
    <t>Photo d'un élément structurel représentatif de l'immeuble et son état (fissure, etc.)</t>
  </si>
  <si>
    <t>Déclaration du/de la requérant·e et date</t>
  </si>
  <si>
    <t>☐</t>
  </si>
  <si>
    <t>Le/la requérant·e certifie que les informations saisies dans le présent formulaire sont exactes et complètes.</t>
  </si>
  <si>
    <t>Date :</t>
  </si>
  <si>
    <t>Textes d'aide selon l'élément et l'état constaté</t>
  </si>
  <si>
    <t>Élément</t>
  </si>
  <si>
    <t>Faiblement dégradé</t>
  </si>
  <si>
    <t>Moyennement dégradé</t>
  </si>
  <si>
    <t>Fortement dégradé</t>
  </si>
  <si>
    <t>Inconnu</t>
  </si>
  <si>
    <t>1.1 Façade isolée</t>
  </si>
  <si>
    <t>Revêtement en bon état, légère décoloration ou salissure, isolation conforme, aucune reprise nécessaire.</t>
  </si>
  <si>
    <t>Micro-fissures, farinage, salissures marquées ; isolation conforme.</t>
  </si>
  <si>
    <t>Décollement, infiltrations, revêtement à refaire, isolation thermique non conforme.</t>
  </si>
  <si>
    <t>État inconnu : photo obligatoire pour permettre l'évaluation.</t>
  </si>
  <si>
    <t>1.2 Façade non isolée</t>
  </si>
  <si>
    <t>Revêtement en bon état, légère décoloration ou salissure, aucune reprise nécessaire du revêtement (façade non isolée).</t>
  </si>
  <si>
    <t>Micro-fissures, farinage, salissures marquées ; absence d'isolation, mais enveloppe saine.</t>
  </si>
  <si>
    <t>Décollement, infiltrations, revêtement à refaire ; absence d'isolation thermique.</t>
  </si>
  <si>
    <t>2.1 Toiture isolée</t>
  </si>
  <si>
    <t>Couverture et étanchéité en bon état, isolation conforme, aucune reprise nécessaire.</t>
  </si>
  <si>
    <t>Quelques tuiles déplacées, ferblanterie à reprendre, isolation conforme.</t>
  </si>
  <si>
    <t>Infiltrations, tuiles cassées ou étanchéité défaillante, isolation thermique non conforme.</t>
  </si>
  <si>
    <t>2.2 Toiture non isolée</t>
  </si>
  <si>
    <t>Couverture et étanchéité en bon état, toiture non isolée.</t>
  </si>
  <si>
    <t>Quelques tuiles déplacées, ferblanterie à reprendre ; absence d'isolation.</t>
  </si>
  <si>
    <t>Infiltrations, tuiles cassées ou étanchéité défaillante, absence d'isolation thermique.</t>
  </si>
  <si>
    <t>3.1 Fenêtres simples</t>
  </si>
  <si>
    <t>Cadres et joints en bon état, fermeture correcte, vitrage simple.</t>
  </si>
  <si>
    <t>Peinture ou joints défraîchis, fermeture à régler, légère condensation ; remplacement à prévoir à moyen terme.</t>
  </si>
  <si>
    <t>Cadres pourris ou déformés, vitrage cassé ou embué, fermeture défaillante, infiltrations d'air ou d'eau.</t>
  </si>
  <si>
    <t>3.2 Fenêtres, double ou triple vitrage</t>
  </si>
  <si>
    <t>Cadres et joints en bon état, fermeture correcte, vitrage conforme, aucune reprise nécessaire.</t>
  </si>
  <si>
    <t>4.1 Appareils sanitaires</t>
  </si>
  <si>
    <t>Appareils propres, sans fissure ni écaillage, robinetterie étanche, aucune reprise nécessaire.</t>
  </si>
  <si>
    <t>Émail terni ou rayé, joints vieillis, robinetterie qui goutte ; remplacement partiel à prévoir à moyen terme.</t>
  </si>
  <si>
    <t>Appareils fissurés ou cassés, fuites, joints dégradés, WC ou robinetterie défaillants.</t>
  </si>
  <si>
    <t>4.2 Installations sanitaires</t>
  </si>
  <si>
    <t>Conduites et évacuations en bon état, aucune fuite, débit normal, aucune reprise nécessaire.</t>
  </si>
  <si>
    <t>Traces de calcaire ou de corrosion, vannes d'arrêt grippées, évacuations lentes ; remplacement à prévoir à moyen terme.</t>
  </si>
  <si>
    <t>Fuites, conduites très corrodées ou obsolètes, évacuations bouchées ou défaillantes.</t>
  </si>
  <si>
    <t>5.1 Chaudière</t>
  </si>
  <si>
    <t>Chaudière en bon état de fonctionnement, entretien à jour, aucune panne signalée, aucune reprise nécessaire.</t>
  </si>
  <si>
    <t>Pannes occasionnelles, rendement en baisse, corrosion légère ; remplacement à prévoir à moyen terme.</t>
  </si>
  <si>
    <t>Pannes fréquentes, fuites, corrosion importante, non-conformité aux normes en vigueur ou arrêt de fonctionnement.</t>
  </si>
  <si>
    <t>5.2 Distribution chauffage</t>
  </si>
  <si>
    <t>Conduites et radiateurs en bon état, chauffe uniforme, aucune fuite, aucune reprise nécessaire.</t>
  </si>
  <si>
    <t>Radiateurs entartrés ou à purger, vannes grippées, légère corrosion ; remplacement partiel à prévoir à moyen terme.</t>
  </si>
  <si>
    <t>Fuites, radiateurs percés ou corrodés, conduites bouchées, chauffe inégale ou absente.</t>
  </si>
  <si>
    <t>6. Électricité (tableau général)</t>
  </si>
  <si>
    <t>Tableau propre et à jour, protections identifiées, installation conforme, aucune reprise nécessaire.</t>
  </si>
  <si>
    <t>Tableau ancien mais fonctionnel, repérage incomplet, protections à moderniser à moyen terme.</t>
  </si>
  <si>
    <t>Tableau vétuste, échauffements, protections manquantes ou défaillantes, installation non conforme.</t>
  </si>
  <si>
    <t>6.1 Électricité (tableau général)</t>
  </si>
  <si>
    <t>6.2 Installations (câblage, prises, interrupteurs, lustrerie)</t>
  </si>
  <si>
    <t>Câblage, prises, interrupteurs et luminaires en bon état, fonctionnement normal, installation conforme, aucune reprise nécessaire.</t>
  </si>
  <si>
    <t>Installation ancienne mais fonctionnelle,  remplacement partiel à prévoir à moyen terme.</t>
  </si>
  <si>
    <t>Câblage vétuste ou apparent, prises ou interrupteurs cassés, installation non conforme.</t>
  </si>
  <si>
    <t>Fonctionnement régulier, cabine et portes en bon état, contrôles périodiques à jour, aucune reprise nécessaire.</t>
  </si>
  <si>
    <t>Pannes occasionnelles, cabine ou portes usées, commande ancienne ; modernisation à prévoir à moyen terme.</t>
  </si>
  <si>
    <t>Pannes fréquentes, arrêts prolongés, organes de sécurité ou contrôle périodique non conformes.</t>
  </si>
  <si>
    <t>8.1 Cloisons et menuiserie</t>
  </si>
  <si>
    <t>Cloisons et portes en bon état, peintures propres, quincaillerie fonctionnelle, aucune reprise nécessaire.</t>
  </si>
  <si>
    <t>Fissures fines, peintures défraîchies, portes ou quincaillerie à régler ; rénovation à prévoir à moyen terme.</t>
  </si>
  <si>
    <t>Cloisons fissurées ou dégradées, portes déformées ou qui ne ferment plus, menuiseries à remplacer.</t>
  </si>
  <si>
    <t>8.2 Revêtements sols et murs</t>
  </si>
  <si>
    <t>Sols et murs propres, sans rayures marquées ni décollement, aucune reprise nécessaire.</t>
  </si>
  <si>
    <t>Usure visible, rayures, joints noircis, peintures ou papiers peints défraîchis ; remplacement à prévoir à moyen terme.</t>
  </si>
  <si>
    <t>Sols décollés ou cassés, moisissures, humidité, murs dégradés, revêtements à refaire.</t>
  </si>
  <si>
    <t>9. Cuisine, point d'eau uniquement (non agencée)</t>
  </si>
  <si>
    <t>Évier et robinetterie en bon état, raccordements étanches, aucune reprise nécessaire.</t>
  </si>
  <si>
    <t>Évier ou robinetterie usés, joints défraîchis, petites fuites ; remplacement partiel à prévoir à moyen terme.</t>
  </si>
  <si>
    <t>Évier dégradé ou hors service, fuites ou humidité, raccordements défaillants.</t>
  </si>
  <si>
    <t>9. Cuisine, équipée (meubles + électroménagers)</t>
  </si>
  <si>
    <t>Meubles et plans de travail en bon état, appareils fonctionnels, aucune reprise nécessaire.</t>
  </si>
  <si>
    <t>Façades usées, plan de travail rayé, charnières ou appareils vieillissants ; remplacement partiel à prévoir à moyen terme.</t>
  </si>
  <si>
    <t>Meubles gonflés ou cassés, plan de travail dégradé, appareils hors service.</t>
  </si>
  <si>
    <t>10. Gros œuvre et structure</t>
  </si>
  <si>
    <t>Aucune fissure significative, structure saine, aucune trace d'humidité, aucune reprise nécessaire.</t>
  </si>
  <si>
    <t>Fissures fines et stabilisées, légère humidité localisée, éclats de béton ponctuels ; surveillance ou reprise à prévoir.</t>
  </si>
  <si>
    <t>Fissures actives ou traversantes, déformations, armatures apparentes, infiltrations importantes.</t>
  </si>
  <si>
    <t>Classification des communes vaudoises par zone géographique</t>
  </si>
  <si>
    <r>
      <t>Valable dès le 1</t>
    </r>
    <r>
      <rPr>
        <i/>
        <vertAlign val="superscript"/>
        <sz val="12"/>
        <color theme="1"/>
        <rFont val="Arial"/>
        <family val="2"/>
      </rPr>
      <t>er</t>
    </r>
    <r>
      <rPr>
        <i/>
        <sz val="12"/>
        <color theme="1"/>
        <rFont val="Arial"/>
        <family val="2"/>
      </rPr>
      <t xml:space="preserve"> février 2025</t>
    </r>
  </si>
  <si>
    <r>
      <t>Les zones géographiques I à VI sont établies par l'Office fédéral du logement (OFL) dans le cadre de</t>
    </r>
    <r>
      <rPr>
        <sz val="9"/>
        <rFont val="Arial"/>
        <family val="2"/>
      </rPr>
      <t xml:space="preserve"> l'ordonnance de l'OFL concernant les limites de coûts et les montants des prêts en faveur des immeubles locatifs ou en propriété (842.2).
</t>
    </r>
    <r>
      <rPr>
        <sz val="9"/>
        <color theme="1"/>
        <rFont val="Arial"/>
        <family val="2"/>
      </rPr>
      <t xml:space="preserve">
Les limites des loyers LLA prévues à l'art. 28 du règlement d'application de la loi sur la préservation et la promotion du parc locatif (RLPPPL) se basent sur cette catégorisation par zones géographiques afin de tenir compte des différences naturelles qui existent d'une commune à l'autre en termes d'infrastructures, de prix du marché, de l'incidence foncière, etc.
</t>
    </r>
  </si>
  <si>
    <t xml:space="preserve"> OFS</t>
  </si>
  <si>
    <t>District</t>
  </si>
  <si>
    <t>ZONE OFL</t>
  </si>
  <si>
    <t>NC PPE</t>
  </si>
  <si>
    <t>NC Maison</t>
  </si>
  <si>
    <t>Aclens</t>
  </si>
  <si>
    <t>Morges</t>
  </si>
  <si>
    <t>V</t>
  </si>
  <si>
    <t>Aigle</t>
  </si>
  <si>
    <t>Valeur terrain min.</t>
  </si>
  <si>
    <t>Valeur terrain max.</t>
  </si>
  <si>
    <t>IV</t>
  </si>
  <si>
    <t>Agiez</t>
  </si>
  <si>
    <t>Jura-Nord vaudois</t>
  </si>
  <si>
    <t>Broye-Vully</t>
  </si>
  <si>
    <t>II</t>
  </si>
  <si>
    <t>à valider</t>
  </si>
  <si>
    <t>III</t>
  </si>
  <si>
    <t>Moins de 5 ans</t>
  </si>
  <si>
    <t>Gros-de-Vaud</t>
  </si>
  <si>
    <t>Entre 5 et 15 ans</t>
  </si>
  <si>
    <t>Allaman</t>
  </si>
  <si>
    <t>Entre 15 et 30 ans</t>
  </si>
  <si>
    <t>Arnex-sur-Nyon</t>
  </si>
  <si>
    <t>Nyon</t>
  </si>
  <si>
    <t>Lausanne</t>
  </si>
  <si>
    <t>Plus de 30 ans ou jamais</t>
  </si>
  <si>
    <t>Arnex-sur-Orbe</t>
  </si>
  <si>
    <t>Lavaux-Oron</t>
  </si>
  <si>
    <t>VI</t>
  </si>
  <si>
    <t>Arzier</t>
  </si>
  <si>
    <t>Assens</t>
  </si>
  <si>
    <t>Aubonne</t>
  </si>
  <si>
    <t>Ouest lausannois</t>
  </si>
  <si>
    <t>Avenches</t>
  </si>
  <si>
    <t>Riviera-Pays d'Enhaut</t>
  </si>
  <si>
    <t>Ballaigues</t>
  </si>
  <si>
    <t>Ballens</t>
  </si>
  <si>
    <t>Bassins</t>
  </si>
  <si>
    <t>Baulmes</t>
  </si>
  <si>
    <t>Bavois</t>
  </si>
  <si>
    <t>Calcul automatique de la valeur/m2 en fonction du nombre de pièces</t>
  </si>
  <si>
    <t>Begnins</t>
  </si>
  <si>
    <t>Belmont-sur-Lausanne</t>
  </si>
  <si>
    <t>CHF m2</t>
  </si>
  <si>
    <t>Pièces</t>
  </si>
  <si>
    <t>Belmont-sur-Yverdon</t>
  </si>
  <si>
    <t>&lt;25m2</t>
  </si>
  <si>
    <t>Bercher</t>
  </si>
  <si>
    <t>dès 25 m2</t>
  </si>
  <si>
    <t>Berolle</t>
  </si>
  <si>
    <t>Bettens</t>
  </si>
  <si>
    <t>Bex</t>
  </si>
  <si>
    <t>Bière</t>
  </si>
  <si>
    <t>Bioley-Magnoux</t>
  </si>
  <si>
    <t>Blonay - Saint-Légier</t>
  </si>
  <si>
    <t>Bofflens</t>
  </si>
  <si>
    <t>Bogis-Bossey</t>
  </si>
  <si>
    <t>Bonvillars</t>
  </si>
  <si>
    <t>Borex</t>
  </si>
  <si>
    <t>Bottens</t>
  </si>
  <si>
    <t>Bougy-Villars</t>
  </si>
  <si>
    <t>Boulens</t>
  </si>
  <si>
    <t>Bourg-en-Lavaux</t>
  </si>
  <si>
    <t>Bournens</t>
  </si>
  <si>
    <t>Boussens</t>
  </si>
  <si>
    <t>Bremblens</t>
  </si>
  <si>
    <t>Bretigny-sur-Morrens</t>
  </si>
  <si>
    <t>Bretonnières</t>
  </si>
  <si>
    <t>Buchillon</t>
  </si>
  <si>
    <t>Bullet</t>
  </si>
  <si>
    <t>Bursinel</t>
  </si>
  <si>
    <t>Bursins</t>
  </si>
  <si>
    <t>Burtigny</t>
  </si>
  <si>
    <t>Bussigny</t>
  </si>
  <si>
    <t>Bussy-sur-Moudon</t>
  </si>
  <si>
    <t>Chamblon</t>
  </si>
  <si>
    <t>Champagne</t>
  </si>
  <si>
    <t>Champtauroz</t>
  </si>
  <si>
    <t>Champvent</t>
  </si>
  <si>
    <t>Chardonne</t>
  </si>
  <si>
    <t>Château-d'Oex</t>
  </si>
  <si>
    <t>Chavannes-de-Bogis</t>
  </si>
  <si>
    <t>Chavannes-des-Bois</t>
  </si>
  <si>
    <t>Chavannes-le-Chêne</t>
  </si>
  <si>
    <t>Chavannes-le-Veyron</t>
  </si>
  <si>
    <t>Chavannes-près-Renens</t>
  </si>
  <si>
    <t>Chavannes-sur-Moudon</t>
  </si>
  <si>
    <t>Chavornay (nouvelle commune)</t>
  </si>
  <si>
    <t>Chêne-Pâquier</t>
  </si>
  <si>
    <t>Cheseaux-Noréaz</t>
  </si>
  <si>
    <t>Cheseaux-sur-Lausanne</t>
  </si>
  <si>
    <t>Chéserex</t>
  </si>
  <si>
    <t>Chessel</t>
  </si>
  <si>
    <t>Chevilly</t>
  </si>
  <si>
    <t>Chevroux</t>
  </si>
  <si>
    <t>Chexbres</t>
  </si>
  <si>
    <t>Chigny</t>
  </si>
  <si>
    <t>Clarmont</t>
  </si>
  <si>
    <t>Coinsins</t>
  </si>
  <si>
    <t>Commugny</t>
  </si>
  <si>
    <t>Concise</t>
  </si>
  <si>
    <t>Coppet</t>
  </si>
  <si>
    <t>Corbeyrier</t>
  </si>
  <si>
    <t>Corcelles-le-Jorat</t>
  </si>
  <si>
    <t>Corcelles-près-Concise</t>
  </si>
  <si>
    <t>Corcelles-près-Payerne</t>
  </si>
  <si>
    <t>Corseaux</t>
  </si>
  <si>
    <t>Corsier-sur-Vevey</t>
  </si>
  <si>
    <t>Cossonay</t>
  </si>
  <si>
    <t>Crans-près-Céligny</t>
  </si>
  <si>
    <t>Crassier</t>
  </si>
  <si>
    <t>Crissier</t>
  </si>
  <si>
    <t>Cronay</t>
  </si>
  <si>
    <t>Croy</t>
  </si>
  <si>
    <t>Cuarnens</t>
  </si>
  <si>
    <t>I</t>
  </si>
  <si>
    <t>Cuarny</t>
  </si>
  <si>
    <t>Cudrefin</t>
  </si>
  <si>
    <t>Cugy</t>
  </si>
  <si>
    <t>Curtilles</t>
  </si>
  <si>
    <t>Daillens</t>
  </si>
  <si>
    <t>Démoret</t>
  </si>
  <si>
    <t>Denens</t>
  </si>
  <si>
    <t>Denges</t>
  </si>
  <si>
    <t>Dizy</t>
  </si>
  <si>
    <t>Dompierre</t>
  </si>
  <si>
    <t>Donneloye</t>
  </si>
  <si>
    <t>Duillier</t>
  </si>
  <si>
    <t>Dully</t>
  </si>
  <si>
    <t>Echallens</t>
  </si>
  <si>
    <t>Echandens</t>
  </si>
  <si>
    <t>Echichens</t>
  </si>
  <si>
    <t>Eclépens</t>
  </si>
  <si>
    <t>Ecublens</t>
  </si>
  <si>
    <t>Epalinges</t>
  </si>
  <si>
    <t>Ependes</t>
  </si>
  <si>
    <t>Essertines-sur-Rolle</t>
  </si>
  <si>
    <t>Essertines-sur-Yverdon</t>
  </si>
  <si>
    <t>Etagnières</t>
  </si>
  <si>
    <t>Etoy</t>
  </si>
  <si>
    <t>Eysins</t>
  </si>
  <si>
    <t>Faoug</t>
  </si>
  <si>
    <t>Féchy</t>
  </si>
  <si>
    <t>Ferreyres</t>
  </si>
  <si>
    <t>Fey</t>
  </si>
  <si>
    <t>Fiez</t>
  </si>
  <si>
    <t>Fontaines-sur-Grandson</t>
  </si>
  <si>
    <t>Forel (Lavaux)</t>
  </si>
  <si>
    <t>Founex</t>
  </si>
  <si>
    <t>Froideville</t>
  </si>
  <si>
    <t>Genolier</t>
  </si>
  <si>
    <t>Giez</t>
  </si>
  <si>
    <t>Gilly</t>
  </si>
  <si>
    <t>Gimel</t>
  </si>
  <si>
    <t>Gingins</t>
  </si>
  <si>
    <t>Givrins</t>
  </si>
  <si>
    <t>Gland</t>
  </si>
  <si>
    <t>Gollion</t>
  </si>
  <si>
    <t>Goumoëns</t>
  </si>
  <si>
    <t>Grancy</t>
  </si>
  <si>
    <t>Grandcour</t>
  </si>
  <si>
    <t>Grandevent</t>
  </si>
  <si>
    <t>Grandson</t>
  </si>
  <si>
    <t>Grens</t>
  </si>
  <si>
    <t>Gryon</t>
  </si>
  <si>
    <t>Hautemorges</t>
  </si>
  <si>
    <t>Henniez</t>
  </si>
  <si>
    <t>Hermenches</t>
  </si>
  <si>
    <t>Jongny</t>
  </si>
  <si>
    <t>Jorat-Menthue</t>
  </si>
  <si>
    <t>Jorat-Mézières</t>
  </si>
  <si>
    <t>Jouxtens-Mézery</t>
  </si>
  <si>
    <t>Juriens</t>
  </si>
  <si>
    <t>L'Abbaye</t>
  </si>
  <si>
    <t>L'Abergement</t>
  </si>
  <si>
    <t>L'Isle</t>
  </si>
  <si>
    <t>La Chaux (Cossonay)</t>
  </si>
  <si>
    <t>La Praz</t>
  </si>
  <si>
    <t>La Rippe</t>
  </si>
  <si>
    <t>La Sarraz</t>
  </si>
  <si>
    <t>La Tour-de-Peilz</t>
  </si>
  <si>
    <t>Lavey-Morcles</t>
  </si>
  <si>
    <t>Lavigny</t>
  </si>
  <si>
    <t>Le Chenit</t>
  </si>
  <si>
    <t>Le Lieu</t>
  </si>
  <si>
    <t>Le Mont-sur-Lausanne</t>
  </si>
  <si>
    <t>Le Vaud</t>
  </si>
  <si>
    <t>Les Clées</t>
  </si>
  <si>
    <t>Leysin</t>
  </si>
  <si>
    <t>Lignerolle</t>
  </si>
  <si>
    <t>Lonay</t>
  </si>
  <si>
    <t>Longirod</t>
  </si>
  <si>
    <t>Lovatens</t>
  </si>
  <si>
    <t>Lucens (nouvelle commune)</t>
  </si>
  <si>
    <t>Luins</t>
  </si>
  <si>
    <t>Lully</t>
  </si>
  <si>
    <t>Lussery-Villars</t>
  </si>
  <si>
    <t>Lussy-sur-Morges</t>
  </si>
  <si>
    <t>Lutry</t>
  </si>
  <si>
    <t>Maracon</t>
  </si>
  <si>
    <t>Marchissy</t>
  </si>
  <si>
    <t>Mathod</t>
  </si>
  <si>
    <t>Mauborget</t>
  </si>
  <si>
    <t>Mauraz</t>
  </si>
  <si>
    <t>Mex</t>
  </si>
  <si>
    <t>Mies</t>
  </si>
  <si>
    <t>Missy</t>
  </si>
  <si>
    <t>Moiry</t>
  </si>
  <si>
    <t>Mollens</t>
  </si>
  <si>
    <t>Molondin</t>
  </si>
  <si>
    <t>Mont-la-Ville</t>
  </si>
  <si>
    <t>Mont-sur-Rolle</t>
  </si>
  <si>
    <t>Montagny-près-Yverdon</t>
  </si>
  <si>
    <t>Montanaire</t>
  </si>
  <si>
    <t>Montcherand</t>
  </si>
  <si>
    <t>Montilliez</t>
  </si>
  <si>
    <t>Montpreveyres</t>
  </si>
  <si>
    <t>Montreux</t>
  </si>
  <si>
    <t>Montricher</t>
  </si>
  <si>
    <t>Morrens</t>
  </si>
  <si>
    <t>Moudon</t>
  </si>
  <si>
    <t>Mutrux</t>
  </si>
  <si>
    <t>Novalles</t>
  </si>
  <si>
    <t>Noville</t>
  </si>
  <si>
    <t>Ogens</t>
  </si>
  <si>
    <t>Ollon</t>
  </si>
  <si>
    <t>Onnens</t>
  </si>
  <si>
    <t>Oppens</t>
  </si>
  <si>
    <t>Orbe</t>
  </si>
  <si>
    <t>Orges</t>
  </si>
  <si>
    <t>Ormont-Dessous</t>
  </si>
  <si>
    <t>Ormont-Dessus</t>
  </si>
  <si>
    <t>Orny</t>
  </si>
  <si>
    <t>Oron</t>
  </si>
  <si>
    <t>Orzens</t>
  </si>
  <si>
    <t>Oulens-sous-Echallens</t>
  </si>
  <si>
    <t>Pailly</t>
  </si>
  <si>
    <t>Paudex</t>
  </si>
  <si>
    <t>Payerne</t>
  </si>
  <si>
    <t>Penthalaz</t>
  </si>
  <si>
    <t>Penthaz</t>
  </si>
  <si>
    <t>Penthéréaz</t>
  </si>
  <si>
    <t>Perroy</t>
  </si>
  <si>
    <t>Poliez-Pittet</t>
  </si>
  <si>
    <t>Pompaples</t>
  </si>
  <si>
    <t>Pomy</t>
  </si>
  <si>
    <t>Prangins</t>
  </si>
  <si>
    <t>Premier</t>
  </si>
  <si>
    <t>Préverenges</t>
  </si>
  <si>
    <t>Prévonloup</t>
  </si>
  <si>
    <t>Prilly</t>
  </si>
  <si>
    <t>Provence</t>
  </si>
  <si>
    <t>Puidoux</t>
  </si>
  <si>
    <t>Pully</t>
  </si>
  <si>
    <t>Rances</t>
  </si>
  <si>
    <t>Renens</t>
  </si>
  <si>
    <t>Rennaz</t>
  </si>
  <si>
    <t>Rivaz</t>
  </si>
  <si>
    <t>Roche</t>
  </si>
  <si>
    <t>Rolle</t>
  </si>
  <si>
    <t>Romainmôtier-Envy</t>
  </si>
  <si>
    <t>Romanel-sur-Lausanne</t>
  </si>
  <si>
    <t>Romanel-sur-Morges</t>
  </si>
  <si>
    <t>Ropraz</t>
  </si>
  <si>
    <t>Rossenges</t>
  </si>
  <si>
    <t>Rossinière</t>
  </si>
  <si>
    <t>Rougemont</t>
  </si>
  <si>
    <t>Rovray</t>
  </si>
  <si>
    <t>Rueyres</t>
  </si>
  <si>
    <t>Saint-Barthélemy</t>
  </si>
  <si>
    <t>Saint-Cergue</t>
  </si>
  <si>
    <t>Saint-George</t>
  </si>
  <si>
    <t>Saint-Livres</t>
  </si>
  <si>
    <t>Saint-Oyens</t>
  </si>
  <si>
    <t>Saint-Prex</t>
  </si>
  <si>
    <t>Saint-Saphorin (Lavaux)</t>
  </si>
  <si>
    <t>Saint-Sulpice</t>
  </si>
  <si>
    <t>Sainte-Croix</t>
  </si>
  <si>
    <t>Saubraz</t>
  </si>
  <si>
    <t>Savigny</t>
  </si>
  <si>
    <t>Senarclens</t>
  </si>
  <si>
    <t>Sergey</t>
  </si>
  <si>
    <t>Servion</t>
  </si>
  <si>
    <t>Signy-Avenex</t>
  </si>
  <si>
    <t>Suchy</t>
  </si>
  <si>
    <t>Sullens</t>
  </si>
  <si>
    <t>Suscévaz</t>
  </si>
  <si>
    <t>Syens</t>
  </si>
  <si>
    <t>Tannay</t>
  </si>
  <si>
    <t>Tartegnin</t>
  </si>
  <si>
    <t>Tévenon</t>
  </si>
  <si>
    <t>Tolochenaz</t>
  </si>
  <si>
    <t>Trélex</t>
  </si>
  <si>
    <t>Trey</t>
  </si>
  <si>
    <t>Treycovagnes</t>
  </si>
  <si>
    <t>Treytorrens (Payerne)</t>
  </si>
  <si>
    <t>Ursins</t>
  </si>
  <si>
    <t>Valbroye</t>
  </si>
  <si>
    <t>Valeyres-sous-Montagny</t>
  </si>
  <si>
    <t>Valeyres-sous-Rances</t>
  </si>
  <si>
    <t>Valeyres-sous-Ursins</t>
  </si>
  <si>
    <t>Vallorbe</t>
  </si>
  <si>
    <t>Vaulion</t>
  </si>
  <si>
    <t>Vaux-sur-Morges</t>
  </si>
  <si>
    <t>Vevey</t>
  </si>
  <si>
    <t>Veytaux</t>
  </si>
  <si>
    <t>Vich</t>
  </si>
  <si>
    <t>Villars-Epeney</t>
  </si>
  <si>
    <t>Villars-le-Comte</t>
  </si>
  <si>
    <t>Villars-le-Terroir</t>
  </si>
  <si>
    <t>Villars-Sainte-Croix</t>
  </si>
  <si>
    <t>Villars-sous-Yens</t>
  </si>
  <si>
    <t>Villarzel</t>
  </si>
  <si>
    <t>Villeneuve</t>
  </si>
  <si>
    <t>Vinzel</t>
  </si>
  <si>
    <t>Vuarrens</t>
  </si>
  <si>
    <t>Vucherens</t>
  </si>
  <si>
    <t>Vufflens-la-Ville</t>
  </si>
  <si>
    <t>Vufflens-le-Château</t>
  </si>
  <si>
    <t>Vugelles-La Mothe</t>
  </si>
  <si>
    <t>Vuiteboeuf</t>
  </si>
  <si>
    <t>Vulliens</t>
  </si>
  <si>
    <t>Vullierens</t>
  </si>
  <si>
    <t>Vully-les-Lacs</t>
  </si>
  <si>
    <t>Yens</t>
  </si>
  <si>
    <t>Yverdon-les-Bains</t>
  </si>
  <si>
    <t>Yvonand</t>
  </si>
  <si>
    <t>Yvorne</t>
  </si>
  <si>
    <t>Adresse :</t>
  </si>
  <si>
    <r>
      <rPr>
        <b/>
        <sz val="11"/>
        <color theme="1"/>
        <rFont val="Calibri"/>
        <family val="2"/>
      </rPr>
      <t>Remarques du requérant</t>
    </r>
    <r>
      <rPr>
        <sz val="11"/>
        <color theme="1"/>
        <rFont val="Calibri"/>
        <family val="2"/>
        <charset val="1"/>
      </rPr>
      <t xml:space="preserve"> </t>
    </r>
    <r>
      <rPr>
        <i/>
        <sz val="11"/>
        <color theme="1"/>
        <rFont val="Calibri"/>
        <family val="2"/>
      </rPr>
      <t>(facultatif)</t>
    </r>
    <r>
      <rPr>
        <sz val="11"/>
        <color theme="1"/>
        <rFont val="Calibri"/>
        <family val="2"/>
        <charset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</si>
</sst>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_ * #,##0_ ;_ * \-#,##0_ ;_ * &quot;-&quot;??_ ;_ @_ "/>
  </numFmts>
  <fonts count="56" x14ac:knownFonts="1">
    <font>
      <sz val="11"/>
      <color theme="1"/>
      <name val="Aptos Narrow"/>
      <family val="2"/>
      <scheme val="minor"/>
    </font>
    <font>
      <sz val="11"/>
      <color theme="1"/>
      <name val="Aptos Narrow"/>
      <family val="2"/>
      <scheme val="minor"/>
    </font>
    <font>
      <sz val="11"/>
      <color theme="1"/>
      <name val="Calibri"/>
      <family val="2"/>
      <charset val="1"/>
    </font>
    <font>
      <b/>
      <sz val="22"/>
      <color rgb="FFFFFFFF"/>
      <name val="Arial"/>
      <family val="2"/>
    </font>
    <font>
      <b/>
      <sz val="11"/>
      <color rgb="FFFFFFFF"/>
      <name val="Arial"/>
      <family val="2"/>
    </font>
    <font>
      <i/>
      <sz val="11"/>
      <color rgb="FFFFFFFF"/>
      <name val="Arial"/>
      <family val="2"/>
    </font>
    <font>
      <sz val="11"/>
      <color theme="0"/>
      <name val="Calibri"/>
      <family val="2"/>
      <charset val="1"/>
    </font>
    <font>
      <b/>
      <sz val="12"/>
      <color rgb="FFFFFFFF"/>
      <name val="Arial"/>
      <family val="2"/>
    </font>
    <font>
      <b/>
      <sz val="9"/>
      <color rgb="FFFFFFFF"/>
      <name val="Arial"/>
      <family val="2"/>
    </font>
    <font>
      <b/>
      <sz val="11"/>
      <color theme="0"/>
      <name val="Arial"/>
      <family val="2"/>
    </font>
    <font>
      <b/>
      <sz val="11"/>
      <name val="Arial"/>
      <family val="2"/>
    </font>
    <font>
      <b/>
      <sz val="10"/>
      <name val="Arial"/>
      <family val="2"/>
    </font>
    <font>
      <sz val="10"/>
      <name val="Arial"/>
      <family val="2"/>
    </font>
    <font>
      <sz val="10"/>
      <color theme="0"/>
      <name val="Arial"/>
      <family val="2"/>
    </font>
    <font>
      <b/>
      <sz val="14"/>
      <name val="Aptos Narrow"/>
      <family val="2"/>
      <scheme val="minor"/>
    </font>
    <font>
      <u/>
      <sz val="11"/>
      <color theme="1"/>
      <name val="Calibri"/>
      <family val="2"/>
    </font>
    <font>
      <sz val="11"/>
      <color theme="0"/>
      <name val="Calibri"/>
      <family val="2"/>
    </font>
    <font>
      <sz val="10"/>
      <color rgb="FFFFFFFF"/>
      <name val="Arial"/>
      <family val="2"/>
    </font>
    <font>
      <b/>
      <sz val="11"/>
      <color rgb="FFC00000"/>
      <name val="Arial"/>
      <family val="2"/>
    </font>
    <font>
      <i/>
      <sz val="11"/>
      <color theme="1" tint="0.34998626667073579"/>
      <name val="Calibri"/>
      <family val="2"/>
    </font>
    <font>
      <sz val="9"/>
      <color rgb="FFC00000"/>
      <name val="Arial"/>
      <family val="2"/>
    </font>
    <font>
      <i/>
      <sz val="9"/>
      <color rgb="FFC00000"/>
      <name val="Arial"/>
      <family val="2"/>
    </font>
    <font>
      <b/>
      <sz val="11"/>
      <color theme="1"/>
      <name val="Calibri"/>
      <family val="2"/>
    </font>
    <font>
      <i/>
      <sz val="8"/>
      <color rgb="FFC00000"/>
      <name val="Arial"/>
      <family val="2"/>
    </font>
    <font>
      <i/>
      <sz val="9"/>
      <color theme="0"/>
      <name val="Arial"/>
      <family val="2"/>
    </font>
    <font>
      <sz val="11"/>
      <name val="Arial"/>
      <family val="2"/>
    </font>
    <font>
      <sz val="10"/>
      <color rgb="FFFF0000"/>
      <name val="Arial"/>
      <family val="2"/>
    </font>
    <font>
      <b/>
      <sz val="9"/>
      <color rgb="FFC00000"/>
      <name val="Arial"/>
      <family val="2"/>
    </font>
    <font>
      <i/>
      <sz val="9"/>
      <color theme="1" tint="0.34998626667073579"/>
      <name val="Arial"/>
      <family val="2"/>
    </font>
    <font>
      <sz val="9"/>
      <color rgb="FFC00000"/>
      <name val="Aptos Narrow"/>
      <family val="2"/>
      <scheme val="minor"/>
    </font>
    <font>
      <sz val="11"/>
      <color theme="1" tint="0.34998626667073579"/>
      <name val="Calibri"/>
      <family val="2"/>
    </font>
    <font>
      <sz val="9"/>
      <color theme="1" tint="0.34998626667073579"/>
      <name val="Arial"/>
      <family val="2"/>
    </font>
    <font>
      <sz val="9"/>
      <color theme="0"/>
      <name val="Arial"/>
      <family val="2"/>
    </font>
    <font>
      <b/>
      <i/>
      <sz val="9"/>
      <color rgb="FF1F4E78"/>
      <name val="Arial"/>
      <family val="2"/>
    </font>
    <font>
      <i/>
      <sz val="9"/>
      <color rgb="FF333333"/>
      <name val="Arial"/>
      <family val="2"/>
    </font>
    <font>
      <sz val="9"/>
      <color rgb="FFFF0000"/>
      <name val="Arial"/>
      <family val="2"/>
    </font>
    <font>
      <i/>
      <sz val="8"/>
      <color rgb="FFFF0000"/>
      <name val="Arial"/>
      <family val="2"/>
    </font>
    <font>
      <b/>
      <sz val="14"/>
      <color rgb="FF1F4E79"/>
      <name val="Arial"/>
      <family val="2"/>
    </font>
    <font>
      <sz val="11"/>
      <color theme="1"/>
      <name val="Arial"/>
      <family val="2"/>
    </font>
    <font>
      <b/>
      <sz val="12"/>
      <color theme="1"/>
      <name val="Arial"/>
      <family val="2"/>
    </font>
    <font>
      <i/>
      <sz val="12"/>
      <color theme="1"/>
      <name val="Arial"/>
      <family val="2"/>
    </font>
    <font>
      <i/>
      <vertAlign val="superscript"/>
      <sz val="12"/>
      <color theme="1"/>
      <name val="Arial"/>
      <family val="2"/>
    </font>
    <font>
      <sz val="9"/>
      <color theme="1"/>
      <name val="Arial"/>
      <family val="2"/>
    </font>
    <font>
      <sz val="9"/>
      <name val="Arial"/>
      <family val="2"/>
    </font>
    <font>
      <b/>
      <sz val="11"/>
      <color theme="1"/>
      <name val="Arial"/>
      <family val="2"/>
    </font>
    <font>
      <sz val="12"/>
      <name val="Times New Roman"/>
      <family val="1"/>
    </font>
    <font>
      <sz val="11"/>
      <name val="Calibri"/>
      <family val="2"/>
    </font>
    <font>
      <sz val="11"/>
      <color rgb="FFFF0000"/>
      <name val="Arial"/>
      <family val="2"/>
    </font>
    <font>
      <sz val="8"/>
      <name val="Arial"/>
      <family val="2"/>
    </font>
    <font>
      <i/>
      <sz val="9"/>
      <color theme="1"/>
      <name val="Arial"/>
      <family val="2"/>
    </font>
    <font>
      <sz val="8"/>
      <color theme="1"/>
      <name val="Arial"/>
      <family val="2"/>
    </font>
    <font>
      <i/>
      <sz val="8"/>
      <color theme="9" tint="-0.499984740745262"/>
      <name val="Arial"/>
      <family val="2"/>
    </font>
    <font>
      <sz val="10"/>
      <color theme="9" tint="-0.499984740745262"/>
      <name val="Arial"/>
      <family val="2"/>
    </font>
    <font>
      <sz val="9"/>
      <color theme="9" tint="-0.499984740745262"/>
      <name val="Arial"/>
      <family val="2"/>
    </font>
    <font>
      <i/>
      <sz val="11"/>
      <color theme="1"/>
      <name val="Calibri"/>
      <family val="2"/>
    </font>
    <font>
      <sz val="11"/>
      <color theme="1"/>
      <name val="Calibri"/>
      <family val="2"/>
    </font>
  </fonts>
  <fills count="11">
    <fill>
      <patternFill patternType="none"/>
    </fill>
    <fill>
      <patternFill patternType="gray125"/>
    </fill>
    <fill>
      <patternFill patternType="solid">
        <fgColor rgb="FF357D21"/>
        <bgColor indexed="64"/>
      </patternFill>
    </fill>
    <fill>
      <patternFill patternType="solid">
        <fgColor rgb="FF357D21"/>
        <bgColor rgb="FF003366"/>
      </patternFill>
    </fill>
    <fill>
      <patternFill patternType="solid">
        <fgColor theme="6" tint="0.79998168889431442"/>
        <bgColor indexed="64"/>
      </patternFill>
    </fill>
    <fill>
      <patternFill patternType="solid">
        <fgColor theme="6" tint="0.79998168889431442"/>
        <bgColor rgb="FFFCE4D6"/>
      </patternFill>
    </fill>
    <fill>
      <patternFill patternType="solid">
        <fgColor theme="0" tint="-4.9989318521683403E-2"/>
        <bgColor indexed="64"/>
      </patternFill>
    </fill>
    <fill>
      <patternFill patternType="solid">
        <fgColor rgb="FFD9E1F2"/>
        <bgColor rgb="FFE2EFDA"/>
      </patternFill>
    </fill>
    <fill>
      <patternFill patternType="solid">
        <fgColor rgb="FF1F4E79"/>
        <bgColor rgb="FF003366"/>
      </patternFill>
    </fill>
    <fill>
      <patternFill patternType="solid">
        <fgColor theme="0"/>
        <bgColor indexed="64"/>
      </patternFill>
    </fill>
    <fill>
      <patternFill patternType="solid">
        <fgColor rgb="FFFFFFCC"/>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xf numFmtId="0" fontId="2" fillId="0" borderId="0"/>
    <xf numFmtId="0" fontId="38" fillId="0" borderId="0"/>
    <xf numFmtId="0" fontId="1" fillId="0" borderId="0"/>
    <xf numFmtId="0" fontId="45" fillId="0" borderId="0"/>
    <xf numFmtId="0" fontId="12" fillId="0" borderId="0"/>
    <xf numFmtId="9" fontId="1" fillId="0" borderId="0" applyFont="0" applyFill="0" applyBorder="0" applyAlignment="0" applyProtection="0"/>
    <xf numFmtId="164" fontId="1" fillId="0" borderId="0" applyFont="0" applyFill="0" applyBorder="0" applyAlignment="0" applyProtection="0"/>
  </cellStyleXfs>
  <cellXfs count="167">
    <xf numFmtId="0" fontId="0" fillId="0" borderId="0" xfId="0"/>
    <xf numFmtId="0" fontId="2" fillId="2" borderId="0" xfId="1" applyFill="1"/>
    <xf numFmtId="0" fontId="4" fillId="3" borderId="0" xfId="1" applyFont="1" applyFill="1" applyAlignment="1">
      <alignment horizontal="left" vertical="center"/>
    </xf>
    <xf numFmtId="0" fontId="2" fillId="0" borderId="0" xfId="1"/>
    <xf numFmtId="0" fontId="5" fillId="3" borderId="0" xfId="1" applyFont="1" applyFill="1" applyAlignment="1">
      <alignment horizontal="left" vertical="center"/>
    </xf>
    <xf numFmtId="0" fontId="2" fillId="0" borderId="0" xfId="1" applyAlignment="1">
      <alignment horizontal="left"/>
    </xf>
    <xf numFmtId="0" fontId="2" fillId="0" borderId="0" xfId="1" applyAlignment="1">
      <alignment horizontal="right"/>
    </xf>
    <xf numFmtId="0" fontId="6" fillId="0" borderId="0" xfId="1" applyFont="1"/>
    <xf numFmtId="0" fontId="7" fillId="3" borderId="0" xfId="1" applyFont="1" applyFill="1" applyAlignment="1">
      <alignment vertical="center"/>
    </xf>
    <xf numFmtId="0" fontId="6" fillId="2" borderId="0" xfId="1" applyFont="1" applyFill="1" applyAlignment="1">
      <alignment horizontal="left"/>
    </xf>
    <xf numFmtId="0" fontId="8" fillId="3" borderId="0" xfId="1" applyFont="1" applyFill="1" applyAlignment="1">
      <alignment horizontal="right"/>
    </xf>
    <xf numFmtId="0" fontId="9" fillId="3" borderId="0" xfId="1" applyFont="1" applyFill="1"/>
    <xf numFmtId="0" fontId="10" fillId="0" borderId="0" xfId="1" applyFont="1"/>
    <xf numFmtId="0" fontId="11" fillId="0" borderId="0" xfId="1" applyFont="1" applyAlignment="1">
      <alignment horizontal="right" indent="1"/>
    </xf>
    <xf numFmtId="0" fontId="2" fillId="0" borderId="0" xfId="1" applyAlignment="1" applyProtection="1">
      <alignment horizontal="center"/>
      <protection locked="0"/>
    </xf>
    <xf numFmtId="0" fontId="10" fillId="0" borderId="0" xfId="1" applyFont="1" applyAlignment="1">
      <alignment horizontal="right" indent="1"/>
    </xf>
    <xf numFmtId="0" fontId="11" fillId="0" borderId="0" xfId="1" applyFont="1"/>
    <xf numFmtId="0" fontId="11" fillId="0" borderId="0" xfId="1" applyFont="1" applyAlignment="1">
      <alignment horizontal="center"/>
    </xf>
    <xf numFmtId="0" fontId="12" fillId="0" borderId="0" xfId="1" applyFont="1" applyAlignment="1">
      <alignment horizontal="left"/>
    </xf>
    <xf numFmtId="0" fontId="12" fillId="0" borderId="0" xfId="1" applyFont="1" applyAlignment="1">
      <alignment horizontal="right"/>
    </xf>
    <xf numFmtId="0" fontId="13" fillId="0" borderId="0" xfId="1" applyFont="1" applyAlignment="1">
      <alignment horizontal="left"/>
    </xf>
    <xf numFmtId="0" fontId="2" fillId="0" borderId="0" xfId="1" applyAlignment="1">
      <alignment horizontal="left" wrapText="1"/>
    </xf>
    <xf numFmtId="0" fontId="16" fillId="0" borderId="0" xfId="1" applyFont="1" applyAlignment="1">
      <alignment horizontal="right"/>
    </xf>
    <xf numFmtId="0" fontId="17" fillId="0" borderId="0" xfId="1" applyFont="1" applyAlignment="1">
      <alignment horizontal="center" vertical="center"/>
    </xf>
    <xf numFmtId="0" fontId="12" fillId="0" borderId="0" xfId="1" applyFont="1" applyAlignment="1">
      <alignment vertical="center"/>
    </xf>
    <xf numFmtId="0" fontId="13" fillId="0" borderId="0" xfId="1" applyFont="1" applyAlignment="1">
      <alignment vertical="center"/>
    </xf>
    <xf numFmtId="0" fontId="18" fillId="0" borderId="0" xfId="1" applyFont="1" applyAlignment="1">
      <alignment vertical="center"/>
    </xf>
    <xf numFmtId="0" fontId="20" fillId="0" borderId="0" xfId="1" applyFont="1" applyAlignment="1">
      <alignment vertical="top" wrapText="1"/>
    </xf>
    <xf numFmtId="0" fontId="21" fillId="0" borderId="0" xfId="1" applyFont="1" applyAlignment="1">
      <alignment vertical="top" wrapText="1"/>
    </xf>
    <xf numFmtId="0" fontId="22" fillId="0" borderId="0" xfId="1" applyFont="1"/>
    <xf numFmtId="0" fontId="23" fillId="0" borderId="0" xfId="1" applyFont="1" applyAlignment="1">
      <alignment horizontal="center" vertical="top" wrapText="1"/>
    </xf>
    <xf numFmtId="0" fontId="24" fillId="0" borderId="0" xfId="1" applyFont="1" applyAlignment="1">
      <alignment vertical="center" wrapText="1"/>
    </xf>
    <xf numFmtId="0" fontId="25" fillId="0" borderId="0" xfId="1" applyFont="1" applyAlignment="1">
      <alignment vertical="top" wrapText="1"/>
    </xf>
    <xf numFmtId="0" fontId="26" fillId="0" borderId="0" xfId="1" applyFont="1" applyAlignment="1">
      <alignment vertical="top"/>
    </xf>
    <xf numFmtId="0" fontId="12" fillId="0" borderId="0" xfId="1" applyFont="1" applyAlignment="1">
      <alignment vertical="top" wrapText="1"/>
    </xf>
    <xf numFmtId="0" fontId="27" fillId="0" borderId="0" xfId="1" applyFont="1" applyAlignment="1">
      <alignment vertical="center"/>
    </xf>
    <xf numFmtId="0" fontId="12" fillId="0" borderId="0" xfId="1" applyFont="1" applyAlignment="1">
      <alignment horizontal="center" vertical="center"/>
    </xf>
    <xf numFmtId="0" fontId="19" fillId="0" borderId="0" xfId="1" applyFont="1" applyAlignment="1">
      <alignment horizontal="left" vertical="top" wrapText="1"/>
    </xf>
    <xf numFmtId="0" fontId="28" fillId="0" borderId="0" xfId="1" applyFont="1" applyAlignment="1">
      <alignment horizontal="right" vertical="center" wrapText="1"/>
    </xf>
    <xf numFmtId="0" fontId="20" fillId="0" borderId="0" xfId="1" applyFont="1" applyAlignment="1">
      <alignment vertical="center" wrapText="1"/>
    </xf>
    <xf numFmtId="0" fontId="2" fillId="4" borderId="0" xfId="1" applyFill="1" applyAlignment="1">
      <alignment vertical="center"/>
    </xf>
    <xf numFmtId="0" fontId="27" fillId="4" borderId="0" xfId="1" applyFont="1" applyFill="1" applyAlignment="1">
      <alignment vertical="center"/>
    </xf>
    <xf numFmtId="0" fontId="29" fillId="4" borderId="0" xfId="1" applyFont="1" applyFill="1" applyAlignment="1">
      <alignment vertical="center"/>
    </xf>
    <xf numFmtId="0" fontId="12" fillId="4" borderId="0" xfId="1" applyFont="1" applyFill="1" applyAlignment="1">
      <alignment vertical="center"/>
    </xf>
    <xf numFmtId="0" fontId="30" fillId="4" borderId="0" xfId="1" applyFont="1" applyFill="1" applyAlignment="1">
      <alignment horizontal="left" vertical="center" wrapText="1"/>
    </xf>
    <xf numFmtId="0" fontId="31" fillId="4" borderId="0" xfId="1" applyFont="1" applyFill="1" applyAlignment="1">
      <alignment horizontal="right" vertical="center" wrapText="1"/>
    </xf>
    <xf numFmtId="0" fontId="32" fillId="4" borderId="0" xfId="1" applyFont="1" applyFill="1" applyAlignment="1">
      <alignment vertical="center" wrapText="1"/>
    </xf>
    <xf numFmtId="0" fontId="25" fillId="0" borderId="0" xfId="1" applyFont="1" applyAlignment="1">
      <alignment vertical="center" wrapText="1"/>
    </xf>
    <xf numFmtId="0" fontId="2" fillId="0" borderId="0" xfId="1" applyAlignment="1">
      <alignment vertical="center"/>
    </xf>
    <xf numFmtId="0" fontId="23" fillId="0" borderId="0" xfId="1" applyFont="1" applyAlignment="1">
      <alignment vertical="top"/>
    </xf>
    <xf numFmtId="0" fontId="13" fillId="0" borderId="0" xfId="1" applyFont="1" applyAlignment="1">
      <alignment vertical="top" wrapText="1"/>
    </xf>
    <xf numFmtId="0" fontId="17" fillId="0" borderId="0" xfId="1" applyFont="1" applyAlignment="1">
      <alignment horizontal="right" vertical="center"/>
    </xf>
    <xf numFmtId="0" fontId="12" fillId="0" borderId="0" xfId="1" applyFont="1" applyAlignment="1">
      <alignment horizontal="left" vertical="center"/>
    </xf>
    <xf numFmtId="0" fontId="20" fillId="0" borderId="0" xfId="1" applyFont="1" applyAlignment="1">
      <alignment vertical="top"/>
    </xf>
    <xf numFmtId="0" fontId="23" fillId="0" borderId="0" xfId="1" applyFont="1" applyAlignment="1">
      <alignment vertical="top" wrapText="1"/>
    </xf>
    <xf numFmtId="0" fontId="23" fillId="4" borderId="0" xfId="1" applyFont="1" applyFill="1" applyAlignment="1">
      <alignment vertical="center" wrapText="1"/>
    </xf>
    <xf numFmtId="0" fontId="27" fillId="4" borderId="0" xfId="1" applyFont="1" applyFill="1" applyAlignment="1">
      <alignment horizontal="left" vertical="center"/>
    </xf>
    <xf numFmtId="0" fontId="29" fillId="4" borderId="0" xfId="1" applyFont="1" applyFill="1" applyAlignment="1">
      <alignment vertical="top"/>
    </xf>
    <xf numFmtId="0" fontId="23" fillId="4" borderId="0" xfId="1" applyFont="1" applyFill="1" applyAlignment="1">
      <alignment vertical="center"/>
    </xf>
    <xf numFmtId="0" fontId="2" fillId="4" borderId="0" xfId="1" applyFill="1" applyAlignment="1">
      <alignment horizontal="left" vertical="center"/>
    </xf>
    <xf numFmtId="0" fontId="2" fillId="4" borderId="0" xfId="1" applyFill="1" applyAlignment="1">
      <alignment horizontal="right" vertical="center"/>
    </xf>
    <xf numFmtId="0" fontId="6" fillId="4" borderId="0" xfId="1" applyFont="1" applyFill="1" applyAlignment="1">
      <alignment vertical="center"/>
    </xf>
    <xf numFmtId="0" fontId="13" fillId="0" borderId="0" xfId="1" applyFont="1" applyAlignment="1">
      <alignment horizontal="left" vertical="center"/>
    </xf>
    <xf numFmtId="17" fontId="2" fillId="0" borderId="0" xfId="1" applyNumberFormat="1"/>
    <xf numFmtId="0" fontId="22" fillId="0" borderId="9" xfId="1" applyFont="1" applyBorder="1" applyAlignment="1">
      <alignment horizontal="left"/>
    </xf>
    <xf numFmtId="0" fontId="11" fillId="0" borderId="9" xfId="1" applyFont="1" applyBorder="1"/>
    <xf numFmtId="0" fontId="34" fillId="0" borderId="9" xfId="1" applyFont="1" applyBorder="1"/>
    <xf numFmtId="0" fontId="12" fillId="0" borderId="9" xfId="1" applyFont="1" applyBorder="1" applyAlignment="1">
      <alignment vertical="center"/>
    </xf>
    <xf numFmtId="0" fontId="27" fillId="0" borderId="0" xfId="1" applyFont="1" applyAlignment="1">
      <alignment vertical="top"/>
    </xf>
    <xf numFmtId="0" fontId="2" fillId="0" borderId="9" xfId="1" applyBorder="1"/>
    <xf numFmtId="0" fontId="2" fillId="0" borderId="9" xfId="1" applyBorder="1" applyAlignment="1">
      <alignment horizontal="left"/>
    </xf>
    <xf numFmtId="0" fontId="2" fillId="0" borderId="9" xfId="1" applyBorder="1" applyAlignment="1">
      <alignment horizontal="right"/>
    </xf>
    <xf numFmtId="0" fontId="2" fillId="4" borderId="0" xfId="1" applyFill="1"/>
    <xf numFmtId="0" fontId="23" fillId="4" borderId="0" xfId="1" applyFont="1" applyFill="1" applyAlignment="1">
      <alignment vertical="top"/>
    </xf>
    <xf numFmtId="0" fontId="2" fillId="4" borderId="0" xfId="1" applyFill="1" applyAlignment="1">
      <alignment horizontal="left"/>
    </xf>
    <xf numFmtId="0" fontId="2" fillId="4" borderId="0" xfId="1" applyFill="1" applyAlignment="1">
      <alignment horizontal="right"/>
    </xf>
    <xf numFmtId="0" fontId="6" fillId="4" borderId="0" xfId="1" applyFont="1" applyFill="1"/>
    <xf numFmtId="0" fontId="34" fillId="0" borderId="0" xfId="1" applyFont="1"/>
    <xf numFmtId="0" fontId="35" fillId="0" borderId="0" xfId="1" applyFont="1" applyAlignment="1">
      <alignment vertical="top" wrapText="1"/>
    </xf>
    <xf numFmtId="0" fontId="36" fillId="0" borderId="0" xfId="1" applyFont="1" applyAlignment="1">
      <alignment vertical="top"/>
    </xf>
    <xf numFmtId="0" fontId="36" fillId="0" borderId="0" xfId="1" applyFont="1" applyAlignment="1">
      <alignment horizontal="center" vertical="top" wrapText="1"/>
    </xf>
    <xf numFmtId="0" fontId="19" fillId="0" borderId="9" xfId="1" applyFont="1" applyBorder="1" applyAlignment="1">
      <alignment horizontal="left" vertical="top" wrapText="1"/>
    </xf>
    <xf numFmtId="0" fontId="36" fillId="0" borderId="0" xfId="1" applyFont="1" applyAlignment="1">
      <alignment vertical="top" wrapText="1"/>
    </xf>
    <xf numFmtId="0" fontId="6" fillId="0" borderId="0" xfId="1" applyFont="1" applyAlignment="1">
      <alignment horizontal="left"/>
    </xf>
    <xf numFmtId="0" fontId="16" fillId="0" borderId="0" xfId="1" applyFont="1" applyAlignment="1">
      <alignment horizontal="left"/>
    </xf>
    <xf numFmtId="0" fontId="23" fillId="0" borderId="0" xfId="1" applyFont="1" applyAlignment="1">
      <alignment horizontal="left" vertical="top" wrapText="1"/>
    </xf>
    <xf numFmtId="0" fontId="12" fillId="0" borderId="0" xfId="1" applyFont="1" applyAlignment="1">
      <alignment horizontal="right" vertical="top"/>
    </xf>
    <xf numFmtId="0" fontId="13" fillId="0" borderId="0" xfId="1" applyFont="1" applyAlignment="1">
      <alignment horizontal="left" vertical="top"/>
    </xf>
    <xf numFmtId="0" fontId="23" fillId="4" borderId="0" xfId="1" applyFont="1" applyFill="1" applyAlignment="1">
      <alignment horizontal="center" vertical="top" wrapText="1"/>
    </xf>
    <xf numFmtId="0" fontId="27" fillId="4" borderId="0" xfId="1" applyFont="1" applyFill="1" applyAlignment="1">
      <alignment vertical="top"/>
    </xf>
    <xf numFmtId="0" fontId="23" fillId="4" borderId="0" xfId="1" applyFont="1" applyFill="1" applyAlignment="1">
      <alignment horizontal="left" vertical="top" wrapText="1"/>
    </xf>
    <xf numFmtId="0" fontId="13" fillId="4" borderId="0" xfId="1" applyFont="1" applyFill="1" applyAlignment="1">
      <alignment vertical="top" wrapText="1"/>
    </xf>
    <xf numFmtId="0" fontId="2" fillId="0" borderId="0" xfId="1" applyAlignment="1">
      <alignment horizontal="center"/>
    </xf>
    <xf numFmtId="0" fontId="2" fillId="0" borderId="0" xfId="1" applyAlignment="1">
      <alignment vertical="top"/>
    </xf>
    <xf numFmtId="0" fontId="2" fillId="4" borderId="0" xfId="1" applyFill="1" applyProtection="1">
      <protection locked="0"/>
    </xf>
    <xf numFmtId="0" fontId="37" fillId="0" borderId="0" xfId="1" applyFont="1"/>
    <xf numFmtId="0" fontId="4" fillId="8" borderId="13" xfId="1" applyFont="1" applyFill="1" applyBorder="1" applyAlignment="1">
      <alignment horizontal="center" vertical="center" wrapText="1"/>
    </xf>
    <xf numFmtId="0" fontId="11" fillId="0" borderId="13" xfId="1" applyFont="1" applyBorder="1" applyAlignment="1">
      <alignment vertical="top" wrapText="1"/>
    </xf>
    <xf numFmtId="0" fontId="2" fillId="0" borderId="13" xfId="1" applyBorder="1" applyAlignment="1">
      <alignment vertical="top" wrapText="1"/>
    </xf>
    <xf numFmtId="0" fontId="39" fillId="9" borderId="0" xfId="2" applyFont="1" applyFill="1" applyAlignment="1">
      <alignment vertical="center"/>
    </xf>
    <xf numFmtId="0" fontId="38" fillId="0" borderId="0" xfId="2" applyAlignment="1">
      <alignment horizontal="center"/>
    </xf>
    <xf numFmtId="0" fontId="38" fillId="0" borderId="0" xfId="2"/>
    <xf numFmtId="0" fontId="44" fillId="0" borderId="0" xfId="2" applyFont="1" applyAlignment="1">
      <alignment horizontal="center" vertical="center"/>
    </xf>
    <xf numFmtId="0" fontId="44" fillId="0" borderId="0" xfId="2" applyFont="1" applyAlignment="1">
      <alignment vertical="center"/>
    </xf>
    <xf numFmtId="0" fontId="38" fillId="0" borderId="0" xfId="3" applyFont="1" applyAlignment="1">
      <alignment vertical="center"/>
    </xf>
    <xf numFmtId="0" fontId="46" fillId="0" borderId="0" xfId="4" applyFont="1" applyAlignment="1">
      <alignment vertical="center" wrapText="1"/>
    </xf>
    <xf numFmtId="0" fontId="38" fillId="9" borderId="0" xfId="2" applyFill="1" applyAlignment="1">
      <alignment horizontal="right" vertical="center" wrapText="1"/>
    </xf>
    <xf numFmtId="0" fontId="38" fillId="9" borderId="0" xfId="2" applyFill="1" applyAlignment="1">
      <alignment horizontal="center" vertical="center" wrapText="1"/>
    </xf>
    <xf numFmtId="0" fontId="38" fillId="9" borderId="0" xfId="2" applyFill="1" applyAlignment="1">
      <alignment vertical="top" wrapText="1"/>
    </xf>
    <xf numFmtId="0" fontId="38" fillId="9" borderId="14" xfId="2" applyFill="1" applyBorder="1" applyAlignment="1">
      <alignment horizontal="right"/>
    </xf>
    <xf numFmtId="0" fontId="38" fillId="9" borderId="15" xfId="2" applyFill="1" applyBorder="1" applyAlignment="1">
      <alignment horizontal="center"/>
    </xf>
    <xf numFmtId="0" fontId="47" fillId="9" borderId="0" xfId="2" applyFont="1" applyFill="1"/>
    <xf numFmtId="0" fontId="38" fillId="9" borderId="16" xfId="2" applyFill="1" applyBorder="1" applyAlignment="1">
      <alignment horizontal="right"/>
    </xf>
    <xf numFmtId="0" fontId="38" fillId="9" borderId="17" xfId="2" applyFill="1" applyBorder="1" applyAlignment="1">
      <alignment horizontal="center"/>
    </xf>
    <xf numFmtId="0" fontId="38" fillId="9" borderId="0" xfId="2" applyFill="1"/>
    <xf numFmtId="0" fontId="38" fillId="9" borderId="18" xfId="2" applyFill="1" applyBorder="1" applyAlignment="1">
      <alignment horizontal="right"/>
    </xf>
    <xf numFmtId="0" fontId="38" fillId="9" borderId="19" xfId="2" applyFill="1" applyBorder="1" applyAlignment="1">
      <alignment horizontal="center"/>
    </xf>
    <xf numFmtId="0" fontId="48" fillId="0" borderId="0" xfId="5" applyFont="1" applyAlignment="1">
      <alignment horizontal="left"/>
    </xf>
    <xf numFmtId="0" fontId="48" fillId="9" borderId="0" xfId="5" applyFont="1" applyFill="1" applyAlignment="1">
      <alignment horizontal="left"/>
    </xf>
    <xf numFmtId="9" fontId="38" fillId="9" borderId="0" xfId="6" applyFont="1" applyFill="1" applyBorder="1"/>
    <xf numFmtId="49" fontId="49" fillId="9" borderId="0" xfId="2" applyNumberFormat="1" applyFont="1" applyFill="1" applyAlignment="1">
      <alignment wrapText="1"/>
    </xf>
    <xf numFmtId="0" fontId="51" fillId="0" borderId="20" xfId="5" applyFont="1" applyBorder="1" applyAlignment="1">
      <alignment horizontal="right"/>
    </xf>
    <xf numFmtId="0" fontId="51" fillId="0" borderId="21" xfId="5" applyFont="1" applyBorder="1" applyAlignment="1">
      <alignment horizontal="center"/>
    </xf>
    <xf numFmtId="0" fontId="38" fillId="0" borderId="22" xfId="2" applyBorder="1"/>
    <xf numFmtId="165" fontId="52" fillId="0" borderId="23" xfId="7" applyNumberFormat="1" applyFont="1" applyFill="1" applyBorder="1" applyAlignment="1">
      <alignment horizontal="right"/>
    </xf>
    <xf numFmtId="0" fontId="52" fillId="0" borderId="0" xfId="2" applyFont="1" applyAlignment="1">
      <alignment horizontal="center"/>
    </xf>
    <xf numFmtId="0" fontId="53" fillId="0" borderId="24" xfId="2" applyFont="1" applyBorder="1"/>
    <xf numFmtId="0" fontId="38" fillId="0" borderId="24" xfId="2" applyBorder="1"/>
    <xf numFmtId="165" fontId="52" fillId="0" borderId="25" xfId="7" applyNumberFormat="1" applyFont="1" applyFill="1" applyBorder="1" applyAlignment="1">
      <alignment horizontal="right"/>
    </xf>
    <xf numFmtId="0" fontId="52" fillId="0" borderId="9" xfId="2" applyFont="1" applyBorder="1" applyAlignment="1">
      <alignment horizontal="center"/>
    </xf>
    <xf numFmtId="0" fontId="38" fillId="0" borderId="26" xfId="2" applyBorder="1"/>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xf>
    <xf numFmtId="0" fontId="14" fillId="0" borderId="12" xfId="1" applyFont="1" applyBorder="1" applyAlignment="1">
      <alignment horizontal="center" vertical="center" wrapText="1"/>
    </xf>
    <xf numFmtId="0" fontId="7" fillId="3" borderId="0" xfId="1" applyFont="1" applyFill="1" applyAlignment="1">
      <alignment horizontal="left" vertical="center"/>
    </xf>
    <xf numFmtId="0" fontId="2" fillId="4" borderId="0" xfId="1" applyFill="1" applyAlignment="1" applyProtection="1">
      <alignment horizontal="left"/>
      <protection locked="0"/>
    </xf>
    <xf numFmtId="0" fontId="19" fillId="6" borderId="0" xfId="1" applyFont="1" applyFill="1" applyAlignment="1">
      <alignment horizontal="left" vertical="top" wrapText="1"/>
    </xf>
    <xf numFmtId="0" fontId="55" fillId="0" borderId="0" xfId="1" applyFont="1" applyAlignment="1">
      <alignment horizontal="left"/>
    </xf>
    <xf numFmtId="0" fontId="0" fillId="0" borderId="0" xfId="0" applyAlignment="1">
      <alignment horizontal="left"/>
    </xf>
    <xf numFmtId="0" fontId="33" fillId="7" borderId="0" xfId="1" applyFont="1" applyFill="1" applyAlignment="1">
      <alignment horizontal="left" vertical="center" wrapText="1"/>
    </xf>
    <xf numFmtId="1" fontId="12" fillId="4" borderId="0" xfId="1" applyNumberFormat="1" applyFont="1" applyFill="1" applyAlignment="1" applyProtection="1">
      <alignment horizontal="left"/>
      <protection locked="0"/>
    </xf>
    <xf numFmtId="0" fontId="12" fillId="5" borderId="0" xfId="1" applyFont="1" applyFill="1" applyAlignment="1" applyProtection="1">
      <alignment horizontal="left"/>
      <protection locked="0"/>
    </xf>
    <xf numFmtId="0" fontId="14" fillId="0" borderId="1"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4" xfId="1" applyFont="1" applyBorder="1" applyAlignment="1">
      <alignment horizontal="center" vertical="center" wrapText="1"/>
    </xf>
    <xf numFmtId="0" fontId="14" fillId="0" borderId="0" xfId="1" applyFont="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8" xfId="1" applyFont="1" applyBorder="1" applyAlignment="1">
      <alignment horizontal="center" vertical="center" wrapText="1"/>
    </xf>
    <xf numFmtId="0" fontId="2" fillId="0" borderId="2" xfId="1" applyBorder="1" applyAlignment="1">
      <alignment horizontal="center" vertical="center"/>
    </xf>
    <xf numFmtId="0" fontId="2" fillId="4" borderId="0" xfId="1" applyFill="1" applyAlignment="1" applyProtection="1">
      <alignment horizontal="left" vertical="top"/>
      <protection locked="0"/>
    </xf>
    <xf numFmtId="0" fontId="11" fillId="0" borderId="0" xfId="1" applyFont="1"/>
    <xf numFmtId="0" fontId="12" fillId="0" borderId="0" xfId="1" applyFont="1" applyAlignment="1">
      <alignment vertical="center"/>
    </xf>
    <xf numFmtId="0" fontId="3" fillId="3" borderId="0" xfId="1" applyFont="1" applyFill="1" applyAlignment="1">
      <alignment horizontal="left" vertical="center"/>
    </xf>
    <xf numFmtId="0" fontId="5" fillId="3" borderId="0" xfId="1" applyFont="1" applyFill="1" applyAlignment="1">
      <alignment horizontal="left" vertical="center"/>
    </xf>
    <xf numFmtId="0" fontId="2" fillId="4" borderId="0" xfId="1" applyFill="1" applyAlignment="1" applyProtection="1">
      <alignment horizontal="left" vertical="center" shrinkToFit="1"/>
      <protection locked="0"/>
    </xf>
    <xf numFmtId="0" fontId="2" fillId="0" borderId="0" xfId="1" applyAlignment="1" applyProtection="1">
      <alignment horizontal="center"/>
      <protection locked="0"/>
    </xf>
    <xf numFmtId="0" fontId="2" fillId="4" borderId="0" xfId="1" applyFill="1" applyAlignment="1" applyProtection="1">
      <alignment horizontal="left" shrinkToFit="1"/>
      <protection locked="0"/>
    </xf>
    <xf numFmtId="0" fontId="40" fillId="9" borderId="0" xfId="2" applyFont="1" applyFill="1" applyAlignment="1">
      <alignment horizontal="center" vertical="center"/>
    </xf>
    <xf numFmtId="0" fontId="42" fillId="10" borderId="0" xfId="2" applyFont="1" applyFill="1" applyAlignment="1">
      <alignment horizontal="center" wrapText="1"/>
    </xf>
    <xf numFmtId="49" fontId="50" fillId="9" borderId="0" xfId="2" applyNumberFormat="1" applyFont="1" applyFill="1" applyAlignment="1">
      <alignment horizontal="left" wrapText="1"/>
    </xf>
    <xf numFmtId="49" fontId="50" fillId="9" borderId="9" xfId="2" applyNumberFormat="1" applyFont="1" applyFill="1" applyBorder="1" applyAlignment="1">
      <alignment horizontal="left" wrapText="1"/>
    </xf>
    <xf numFmtId="0" fontId="2" fillId="0" borderId="10" xfId="1" applyBorder="1" applyAlignment="1" applyProtection="1">
      <alignment vertical="top"/>
      <protection locked="0"/>
    </xf>
    <xf numFmtId="0" fontId="0" fillId="0" borderId="11" xfId="0" applyBorder="1" applyAlignment="1" applyProtection="1">
      <alignment vertical="top"/>
      <protection locked="0"/>
    </xf>
    <xf numFmtId="0" fontId="0" fillId="0" borderId="12" xfId="0" applyBorder="1" applyAlignment="1" applyProtection="1">
      <alignment vertical="top"/>
      <protection locked="0"/>
    </xf>
  </cellXfs>
  <cellStyles count="8">
    <cellStyle name="Milliers 2 2" xfId="7" xr:uid="{AB79A09A-74BF-46F6-879D-58F0E2D4BCAF}"/>
    <cellStyle name="Normal" xfId="0" builtinId="0"/>
    <cellStyle name="Normal 2" xfId="1" xr:uid="{FA8301AB-1AD5-4E3C-BFAB-2675BA569635}"/>
    <cellStyle name="Normal 2 2" xfId="3" xr:uid="{A861DE48-1446-42D5-A7DC-06FFA68DBB8A}"/>
    <cellStyle name="Normal 2 2 2" xfId="5" xr:uid="{92623C57-C506-4F8E-B303-D68C0B233E5D}"/>
    <cellStyle name="Normal 3 2" xfId="2" xr:uid="{54B95C68-87EC-4075-A556-62DDBD8DE6D1}"/>
    <cellStyle name="Normal 4" xfId="4" xr:uid="{C3221497-AC1A-4565-A5AA-067C66BD42CD}"/>
    <cellStyle name="Pourcentage 2 2" xfId="6" xr:uid="{DB016E5A-40E8-4D24-B066-4179E4E7D085}"/>
  </cellStyles>
  <dxfs count="7">
    <dxf>
      <font>
        <b/>
        <sz val="10"/>
        <color rgb="FFC00000"/>
        <name val="Arial"/>
        <charset val="1"/>
      </font>
      <fill>
        <patternFill>
          <bgColor rgb="FFFCE4D6"/>
        </patternFill>
      </fill>
    </dxf>
    <dxf>
      <font>
        <color rgb="FF7F7F7F"/>
      </font>
      <fill>
        <patternFill>
          <bgColor rgb="FFD9D9D9"/>
        </patternFill>
      </fill>
    </dxf>
    <dxf>
      <fill>
        <patternFill>
          <bgColor theme="6" tint="0.79998168889431442"/>
        </patternFill>
      </fill>
    </dxf>
    <dxf>
      <font>
        <b/>
        <i val="0"/>
        <color rgb="FF357D21"/>
      </font>
      <fill>
        <patternFill patternType="solid">
          <bgColor theme="6" tint="0.79998168889431442"/>
        </patternFill>
      </fill>
    </dxf>
    <dxf>
      <font>
        <b/>
        <i val="0"/>
        <color rgb="FF357D21"/>
      </font>
      <fill>
        <patternFill>
          <bgColor theme="6" tint="0.79998168889431442"/>
        </patternFill>
      </fill>
    </dxf>
    <dxf>
      <font>
        <b/>
        <i val="0"/>
        <color rgb="FFC00000"/>
      </font>
      <fill>
        <patternFill>
          <bgColor theme="5" tint="0.79998168889431442"/>
        </patternFill>
      </fill>
    </dxf>
    <dxf>
      <font>
        <b/>
        <i val="0"/>
        <color theme="6" tint="-0.499984740745262"/>
      </font>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93785</xdr:colOff>
      <xdr:row>17</xdr:row>
      <xdr:rowOff>29308</xdr:rowOff>
    </xdr:from>
    <xdr:to>
      <xdr:col>4</xdr:col>
      <xdr:colOff>315576</xdr:colOff>
      <xdr:row>28</xdr:row>
      <xdr:rowOff>16163</xdr:rowOff>
    </xdr:to>
    <xdr:pic>
      <xdr:nvPicPr>
        <xdr:cNvPr id="2" name="Image 1" descr="Picture">
          <a:extLst>
            <a:ext uri="{FF2B5EF4-FFF2-40B4-BE49-F238E27FC236}">
              <a16:creationId xmlns:a16="http://schemas.microsoft.com/office/drawing/2014/main" id="{4B9BAF7F-4BFE-4357-AA88-3DADBDEF5DBB}"/>
            </a:ext>
          </a:extLst>
        </xdr:cNvPr>
        <xdr:cNvPicPr/>
      </xdr:nvPicPr>
      <xdr:blipFill>
        <a:blip xmlns:r="http://schemas.openxmlformats.org/officeDocument/2006/relationships" r:embed="rId1"/>
        <a:stretch/>
      </xdr:blipFill>
      <xdr:spPr>
        <a:xfrm>
          <a:off x="177605" y="3344008"/>
          <a:ext cx="1684831" cy="1526095"/>
        </a:xfrm>
        <a:prstGeom prst="rect">
          <a:avLst/>
        </a:prstGeom>
        <a:ln w="0">
          <a:noFill/>
        </a:ln>
      </xdr:spPr>
    </xdr:pic>
    <xdr:clientData/>
  </xdr:twoCellAnchor>
  <xdr:twoCellAnchor editAs="oneCell">
    <xdr:from>
      <xdr:col>1</xdr:col>
      <xdr:colOff>130629</xdr:colOff>
      <xdr:row>31</xdr:row>
      <xdr:rowOff>19929</xdr:rowOff>
    </xdr:from>
    <xdr:to>
      <xdr:col>4</xdr:col>
      <xdr:colOff>149412</xdr:colOff>
      <xdr:row>42</xdr:row>
      <xdr:rowOff>0</xdr:rowOff>
    </xdr:to>
    <xdr:pic>
      <xdr:nvPicPr>
        <xdr:cNvPr id="3" name="Image 2" descr="Picture">
          <a:extLst>
            <a:ext uri="{FF2B5EF4-FFF2-40B4-BE49-F238E27FC236}">
              <a16:creationId xmlns:a16="http://schemas.microsoft.com/office/drawing/2014/main" id="{E1C0E27B-06DB-40CB-987D-8D79A92BDA85}"/>
            </a:ext>
          </a:extLst>
        </xdr:cNvPr>
        <xdr:cNvPicPr/>
      </xdr:nvPicPr>
      <xdr:blipFill rotWithShape="1">
        <a:blip xmlns:r="http://schemas.openxmlformats.org/officeDocument/2006/relationships" r:embed="rId2"/>
        <a:srcRect l="3099"/>
        <a:stretch>
          <a:fillRect/>
        </a:stretch>
      </xdr:blipFill>
      <xdr:spPr>
        <a:xfrm>
          <a:off x="214449" y="5452989"/>
          <a:ext cx="1481823" cy="1260231"/>
        </a:xfrm>
        <a:prstGeom prst="rect">
          <a:avLst/>
        </a:prstGeom>
        <a:ln w="0">
          <a:noFill/>
        </a:ln>
      </xdr:spPr>
    </xdr:pic>
    <xdr:clientData/>
  </xdr:twoCellAnchor>
  <xdr:twoCellAnchor editAs="oneCell">
    <xdr:from>
      <xdr:col>1</xdr:col>
      <xdr:colOff>141515</xdr:colOff>
      <xdr:row>48</xdr:row>
      <xdr:rowOff>2177</xdr:rowOff>
    </xdr:from>
    <xdr:to>
      <xdr:col>4</xdr:col>
      <xdr:colOff>266701</xdr:colOff>
      <xdr:row>58</xdr:row>
      <xdr:rowOff>53340</xdr:rowOff>
    </xdr:to>
    <xdr:pic>
      <xdr:nvPicPr>
        <xdr:cNvPr id="4" name="Image 3" descr="Picture">
          <a:extLst>
            <a:ext uri="{FF2B5EF4-FFF2-40B4-BE49-F238E27FC236}">
              <a16:creationId xmlns:a16="http://schemas.microsoft.com/office/drawing/2014/main" id="{15EB097D-D4C1-491C-8260-C8477AA7A76D}"/>
            </a:ext>
          </a:extLst>
        </xdr:cNvPr>
        <xdr:cNvPicPr/>
      </xdr:nvPicPr>
      <xdr:blipFill rotWithShape="1">
        <a:blip xmlns:r="http://schemas.openxmlformats.org/officeDocument/2006/relationships" r:embed="rId3"/>
        <a:srcRect l="2906" r="3547"/>
        <a:stretch>
          <a:fillRect/>
        </a:stretch>
      </xdr:blipFill>
      <xdr:spPr>
        <a:xfrm>
          <a:off x="225335" y="7454537"/>
          <a:ext cx="1588226" cy="1361803"/>
        </a:xfrm>
        <a:prstGeom prst="rect">
          <a:avLst/>
        </a:prstGeom>
        <a:ln w="0">
          <a:noFill/>
        </a:ln>
      </xdr:spPr>
    </xdr:pic>
    <xdr:clientData/>
  </xdr:twoCellAnchor>
  <xdr:twoCellAnchor editAs="oneCell">
    <xdr:from>
      <xdr:col>1</xdr:col>
      <xdr:colOff>91161</xdr:colOff>
      <xdr:row>63</xdr:row>
      <xdr:rowOff>93784</xdr:rowOff>
    </xdr:from>
    <xdr:to>
      <xdr:col>4</xdr:col>
      <xdr:colOff>64476</xdr:colOff>
      <xdr:row>77</xdr:row>
      <xdr:rowOff>145951</xdr:rowOff>
    </xdr:to>
    <xdr:pic>
      <xdr:nvPicPr>
        <xdr:cNvPr id="5" name="Image 4" descr="Picture">
          <a:extLst>
            <a:ext uri="{FF2B5EF4-FFF2-40B4-BE49-F238E27FC236}">
              <a16:creationId xmlns:a16="http://schemas.microsoft.com/office/drawing/2014/main" id="{CD54AA04-7081-4E8D-BC2D-639BFA8D9BF1}"/>
            </a:ext>
          </a:extLst>
        </xdr:cNvPr>
        <xdr:cNvPicPr/>
      </xdr:nvPicPr>
      <xdr:blipFill>
        <a:blip xmlns:r="http://schemas.openxmlformats.org/officeDocument/2006/relationships" r:embed="rId4"/>
        <a:stretch/>
      </xdr:blipFill>
      <xdr:spPr>
        <a:xfrm>
          <a:off x="174981" y="9702604"/>
          <a:ext cx="1436355" cy="1789527"/>
        </a:xfrm>
        <a:prstGeom prst="rect">
          <a:avLst/>
        </a:prstGeom>
        <a:ln w="0">
          <a:noFill/>
        </a:ln>
      </xdr:spPr>
    </xdr:pic>
    <xdr:clientData/>
  </xdr:twoCellAnchor>
  <xdr:twoCellAnchor editAs="oneCell">
    <xdr:from>
      <xdr:col>1</xdr:col>
      <xdr:colOff>0</xdr:colOff>
      <xdr:row>88</xdr:row>
      <xdr:rowOff>29307</xdr:rowOff>
    </xdr:from>
    <xdr:to>
      <xdr:col>4</xdr:col>
      <xdr:colOff>87923</xdr:colOff>
      <xdr:row>100</xdr:row>
      <xdr:rowOff>40445</xdr:rowOff>
    </xdr:to>
    <xdr:pic>
      <xdr:nvPicPr>
        <xdr:cNvPr id="6" name="Image 5" descr="Picture">
          <a:extLst>
            <a:ext uri="{FF2B5EF4-FFF2-40B4-BE49-F238E27FC236}">
              <a16:creationId xmlns:a16="http://schemas.microsoft.com/office/drawing/2014/main" id="{662F9E65-CD60-4448-BED4-3FEB9C27CD1B}"/>
            </a:ext>
          </a:extLst>
        </xdr:cNvPr>
        <xdr:cNvPicPr/>
      </xdr:nvPicPr>
      <xdr:blipFill>
        <a:blip xmlns:r="http://schemas.openxmlformats.org/officeDocument/2006/relationships" r:embed="rId5"/>
        <a:stretch/>
      </xdr:blipFill>
      <xdr:spPr>
        <a:xfrm>
          <a:off x="83820" y="13173807"/>
          <a:ext cx="1550963" cy="1634198"/>
        </a:xfrm>
        <a:prstGeom prst="rect">
          <a:avLst/>
        </a:prstGeom>
        <a:ln w="0">
          <a:noFill/>
        </a:ln>
      </xdr:spPr>
    </xdr:pic>
    <xdr:clientData/>
  </xdr:twoCellAnchor>
  <xdr:twoCellAnchor editAs="oneCell">
    <xdr:from>
      <xdr:col>2</xdr:col>
      <xdr:colOff>31399</xdr:colOff>
      <xdr:row>112</xdr:row>
      <xdr:rowOff>76201</xdr:rowOff>
    </xdr:from>
    <xdr:to>
      <xdr:col>4</xdr:col>
      <xdr:colOff>229773</xdr:colOff>
      <xdr:row>123</xdr:row>
      <xdr:rowOff>61546</xdr:rowOff>
    </xdr:to>
    <xdr:pic>
      <xdr:nvPicPr>
        <xdr:cNvPr id="7" name="Image 6" descr="Picture">
          <a:extLst>
            <a:ext uri="{FF2B5EF4-FFF2-40B4-BE49-F238E27FC236}">
              <a16:creationId xmlns:a16="http://schemas.microsoft.com/office/drawing/2014/main" id="{E2E5A8E7-620C-4ADC-A286-2EA63DDE98B3}"/>
            </a:ext>
          </a:extLst>
        </xdr:cNvPr>
        <xdr:cNvPicPr/>
      </xdr:nvPicPr>
      <xdr:blipFill rotWithShape="1">
        <a:blip xmlns:r="http://schemas.openxmlformats.org/officeDocument/2006/relationships" r:embed="rId6"/>
        <a:srcRect l="3292"/>
        <a:stretch>
          <a:fillRect/>
        </a:stretch>
      </xdr:blipFill>
      <xdr:spPr>
        <a:xfrm>
          <a:off x="275239" y="16893541"/>
          <a:ext cx="1501394" cy="1516965"/>
        </a:xfrm>
        <a:prstGeom prst="rect">
          <a:avLst/>
        </a:prstGeom>
        <a:ln w="0">
          <a:noFill/>
        </a:ln>
      </xdr:spPr>
    </xdr:pic>
    <xdr:clientData/>
  </xdr:twoCellAnchor>
  <xdr:twoCellAnchor editAs="oneCell">
    <xdr:from>
      <xdr:col>2</xdr:col>
      <xdr:colOff>2091</xdr:colOff>
      <xdr:row>136</xdr:row>
      <xdr:rowOff>24422</xdr:rowOff>
    </xdr:from>
    <xdr:to>
      <xdr:col>4</xdr:col>
      <xdr:colOff>167640</xdr:colOff>
      <xdr:row>146</xdr:row>
      <xdr:rowOff>38099</xdr:rowOff>
    </xdr:to>
    <xdr:pic>
      <xdr:nvPicPr>
        <xdr:cNvPr id="8" name="Image 7" descr="Picture">
          <a:extLst>
            <a:ext uri="{FF2B5EF4-FFF2-40B4-BE49-F238E27FC236}">
              <a16:creationId xmlns:a16="http://schemas.microsoft.com/office/drawing/2014/main" id="{342FDF6F-75B4-4C38-B778-D5FAFFDBB070}"/>
            </a:ext>
          </a:extLst>
        </xdr:cNvPr>
        <xdr:cNvPicPr/>
      </xdr:nvPicPr>
      <xdr:blipFill rotWithShape="1">
        <a:blip xmlns:r="http://schemas.openxmlformats.org/officeDocument/2006/relationships" r:embed="rId7"/>
        <a:srcRect l="2905"/>
        <a:stretch>
          <a:fillRect/>
        </a:stretch>
      </xdr:blipFill>
      <xdr:spPr>
        <a:xfrm>
          <a:off x="245931" y="20308862"/>
          <a:ext cx="1468569" cy="1362417"/>
        </a:xfrm>
        <a:prstGeom prst="rect">
          <a:avLst/>
        </a:prstGeom>
        <a:ln w="0">
          <a:noFill/>
        </a:ln>
      </xdr:spPr>
    </xdr:pic>
    <xdr:clientData/>
  </xdr:twoCellAnchor>
  <xdr:twoCellAnchor editAs="oneCell">
    <xdr:from>
      <xdr:col>1</xdr:col>
      <xdr:colOff>107206</xdr:colOff>
      <xdr:row>152</xdr:row>
      <xdr:rowOff>25817</xdr:rowOff>
    </xdr:from>
    <xdr:to>
      <xdr:col>4</xdr:col>
      <xdr:colOff>76786</xdr:colOff>
      <xdr:row>162</xdr:row>
      <xdr:rowOff>56270</xdr:rowOff>
    </xdr:to>
    <xdr:pic>
      <xdr:nvPicPr>
        <xdr:cNvPr id="9" name="Image 8" descr="Picture">
          <a:extLst>
            <a:ext uri="{FF2B5EF4-FFF2-40B4-BE49-F238E27FC236}">
              <a16:creationId xmlns:a16="http://schemas.microsoft.com/office/drawing/2014/main" id="{0E3D6E40-7F96-4356-9DA8-247E36A423A1}"/>
            </a:ext>
          </a:extLst>
        </xdr:cNvPr>
        <xdr:cNvPicPr/>
      </xdr:nvPicPr>
      <xdr:blipFill>
        <a:blip xmlns:r="http://schemas.openxmlformats.org/officeDocument/2006/relationships" r:embed="rId8"/>
        <a:stretch/>
      </xdr:blipFill>
      <xdr:spPr>
        <a:xfrm>
          <a:off x="191026" y="22718177"/>
          <a:ext cx="1432620" cy="1325853"/>
        </a:xfrm>
        <a:prstGeom prst="rect">
          <a:avLst/>
        </a:prstGeom>
        <a:ln w="0">
          <a:noFill/>
        </a:ln>
      </xdr:spPr>
    </xdr:pic>
    <xdr:clientData/>
  </xdr:twoCellAnchor>
  <xdr:twoCellAnchor editAs="oneCell">
    <xdr:from>
      <xdr:col>1</xdr:col>
      <xdr:colOff>109694</xdr:colOff>
      <xdr:row>175</xdr:row>
      <xdr:rowOff>38100</xdr:rowOff>
    </xdr:from>
    <xdr:to>
      <xdr:col>4</xdr:col>
      <xdr:colOff>198120</xdr:colOff>
      <xdr:row>185</xdr:row>
      <xdr:rowOff>91439</xdr:rowOff>
    </xdr:to>
    <xdr:pic>
      <xdr:nvPicPr>
        <xdr:cNvPr id="10" name="Image 9" descr="Picture">
          <a:extLst>
            <a:ext uri="{FF2B5EF4-FFF2-40B4-BE49-F238E27FC236}">
              <a16:creationId xmlns:a16="http://schemas.microsoft.com/office/drawing/2014/main" id="{7BE0C9B2-4927-4D5D-A7ED-438BDDD9A90A}"/>
            </a:ext>
          </a:extLst>
        </xdr:cNvPr>
        <xdr:cNvPicPr/>
      </xdr:nvPicPr>
      <xdr:blipFill rotWithShape="1">
        <a:blip xmlns:r="http://schemas.openxmlformats.org/officeDocument/2006/relationships" r:embed="rId9"/>
        <a:srcRect t="12796"/>
        <a:stretch>
          <a:fillRect/>
        </a:stretch>
      </xdr:blipFill>
      <xdr:spPr>
        <a:xfrm>
          <a:off x="193514" y="25877520"/>
          <a:ext cx="1551466" cy="1402079"/>
        </a:xfrm>
        <a:prstGeom prst="rect">
          <a:avLst/>
        </a:prstGeom>
        <a:ln w="0">
          <a:noFill/>
        </a:ln>
      </xdr:spPr>
    </xdr:pic>
    <xdr:clientData/>
  </xdr:twoCellAnchor>
  <xdr:twoCellAnchor editAs="oneCell">
    <xdr:from>
      <xdr:col>2</xdr:col>
      <xdr:colOff>37515</xdr:colOff>
      <xdr:row>189</xdr:row>
      <xdr:rowOff>53340</xdr:rowOff>
    </xdr:from>
    <xdr:to>
      <xdr:col>4</xdr:col>
      <xdr:colOff>182881</xdr:colOff>
      <xdr:row>198</xdr:row>
      <xdr:rowOff>38101</xdr:rowOff>
    </xdr:to>
    <xdr:pic>
      <xdr:nvPicPr>
        <xdr:cNvPr id="11" name="Image 10" descr="Picture">
          <a:extLst>
            <a:ext uri="{FF2B5EF4-FFF2-40B4-BE49-F238E27FC236}">
              <a16:creationId xmlns:a16="http://schemas.microsoft.com/office/drawing/2014/main" id="{7F0BA520-1F25-47C4-9024-22F90307CABE}"/>
            </a:ext>
          </a:extLst>
        </xdr:cNvPr>
        <xdr:cNvPicPr/>
      </xdr:nvPicPr>
      <xdr:blipFill>
        <a:blip xmlns:r="http://schemas.openxmlformats.org/officeDocument/2006/relationships" r:embed="rId10"/>
        <a:stretch/>
      </xdr:blipFill>
      <xdr:spPr>
        <a:xfrm>
          <a:off x="281355" y="27942540"/>
          <a:ext cx="1448386" cy="1120141"/>
        </a:xfrm>
        <a:prstGeom prst="rect">
          <a:avLst/>
        </a:prstGeom>
        <a:ln w="0">
          <a:noFill/>
        </a:ln>
      </xdr:spPr>
    </xdr:pic>
    <xdr:clientData/>
  </xdr:twoCellAnchor>
  <xdr:twoCellAnchor editAs="oneCell">
    <xdr:from>
      <xdr:col>2</xdr:col>
      <xdr:colOff>76203</xdr:colOff>
      <xdr:row>28</xdr:row>
      <xdr:rowOff>0</xdr:rowOff>
    </xdr:from>
    <xdr:to>
      <xdr:col>2</xdr:col>
      <xdr:colOff>293080</xdr:colOff>
      <xdr:row>29</xdr:row>
      <xdr:rowOff>63305</xdr:rowOff>
    </xdr:to>
    <xdr:pic>
      <xdr:nvPicPr>
        <xdr:cNvPr id="12" name="Graphique 11" descr="Flèches de chevron avec un remplissage uni">
          <a:extLst>
            <a:ext uri="{FF2B5EF4-FFF2-40B4-BE49-F238E27FC236}">
              <a16:creationId xmlns:a16="http://schemas.microsoft.com/office/drawing/2014/main" id="{BD3B8B6B-4051-42F8-B91E-9F5A08A7002A}"/>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20043" y="4853940"/>
          <a:ext cx="216877" cy="215705"/>
        </a:xfrm>
        <a:prstGeom prst="rect">
          <a:avLst/>
        </a:prstGeom>
      </xdr:spPr>
    </xdr:pic>
    <xdr:clientData/>
  </xdr:twoCellAnchor>
  <xdr:twoCellAnchor editAs="oneCell">
    <xdr:from>
      <xdr:col>2</xdr:col>
      <xdr:colOff>76203</xdr:colOff>
      <xdr:row>43</xdr:row>
      <xdr:rowOff>101388</xdr:rowOff>
    </xdr:from>
    <xdr:to>
      <xdr:col>2</xdr:col>
      <xdr:colOff>293080</xdr:colOff>
      <xdr:row>45</xdr:row>
      <xdr:rowOff>61529</xdr:rowOff>
    </xdr:to>
    <xdr:pic>
      <xdr:nvPicPr>
        <xdr:cNvPr id="13" name="Graphique 12" descr="Flèches de chevron avec un remplissage uni">
          <a:extLst>
            <a:ext uri="{FF2B5EF4-FFF2-40B4-BE49-F238E27FC236}">
              <a16:creationId xmlns:a16="http://schemas.microsoft.com/office/drawing/2014/main" id="{AE1F9B87-E76D-408B-85CF-67FE6C91EDF2}"/>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20043" y="6852708"/>
          <a:ext cx="216877" cy="219221"/>
        </a:xfrm>
        <a:prstGeom prst="rect">
          <a:avLst/>
        </a:prstGeom>
      </xdr:spPr>
    </xdr:pic>
    <xdr:clientData/>
  </xdr:twoCellAnchor>
  <xdr:twoCellAnchor editAs="oneCell">
    <xdr:from>
      <xdr:col>2</xdr:col>
      <xdr:colOff>87921</xdr:colOff>
      <xdr:row>58</xdr:row>
      <xdr:rowOff>87900</xdr:rowOff>
    </xdr:from>
    <xdr:to>
      <xdr:col>2</xdr:col>
      <xdr:colOff>304798</xdr:colOff>
      <xdr:row>60</xdr:row>
      <xdr:rowOff>63281</xdr:rowOff>
    </xdr:to>
    <xdr:pic>
      <xdr:nvPicPr>
        <xdr:cNvPr id="14" name="Graphique 13" descr="Flèches de chevron avec un remplissage uni">
          <a:extLst>
            <a:ext uri="{FF2B5EF4-FFF2-40B4-BE49-F238E27FC236}">
              <a16:creationId xmlns:a16="http://schemas.microsoft.com/office/drawing/2014/main" id="{0E6E6225-9223-41F1-88FC-D6D04FD640A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31761" y="8850900"/>
          <a:ext cx="216877" cy="219221"/>
        </a:xfrm>
        <a:prstGeom prst="rect">
          <a:avLst/>
        </a:prstGeom>
      </xdr:spPr>
    </xdr:pic>
    <xdr:clientData/>
  </xdr:twoCellAnchor>
  <xdr:twoCellAnchor editAs="oneCell">
    <xdr:from>
      <xdr:col>2</xdr:col>
      <xdr:colOff>87915</xdr:colOff>
      <xdr:row>82</xdr:row>
      <xdr:rowOff>86137</xdr:rowOff>
    </xdr:from>
    <xdr:to>
      <xdr:col>2</xdr:col>
      <xdr:colOff>304792</xdr:colOff>
      <xdr:row>84</xdr:row>
      <xdr:rowOff>46278</xdr:rowOff>
    </xdr:to>
    <xdr:pic>
      <xdr:nvPicPr>
        <xdr:cNvPr id="15" name="Graphique 14" descr="Flèches de chevron avec un remplissage uni">
          <a:extLst>
            <a:ext uri="{FF2B5EF4-FFF2-40B4-BE49-F238E27FC236}">
              <a16:creationId xmlns:a16="http://schemas.microsoft.com/office/drawing/2014/main" id="{D23BDDE5-00AA-435C-816A-A16F699D47CD}"/>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31755" y="12262897"/>
          <a:ext cx="216877" cy="219221"/>
        </a:xfrm>
        <a:prstGeom prst="rect">
          <a:avLst/>
        </a:prstGeom>
      </xdr:spPr>
    </xdr:pic>
    <xdr:clientData/>
  </xdr:twoCellAnchor>
  <xdr:twoCellAnchor editAs="oneCell">
    <xdr:from>
      <xdr:col>2</xdr:col>
      <xdr:colOff>87919</xdr:colOff>
      <xdr:row>107</xdr:row>
      <xdr:rowOff>80257</xdr:rowOff>
    </xdr:from>
    <xdr:to>
      <xdr:col>2</xdr:col>
      <xdr:colOff>304796</xdr:colOff>
      <xdr:row>109</xdr:row>
      <xdr:rowOff>25159</xdr:rowOff>
    </xdr:to>
    <xdr:pic>
      <xdr:nvPicPr>
        <xdr:cNvPr id="16" name="Graphique 15" descr="Flèches de chevron avec un remplissage uni">
          <a:extLst>
            <a:ext uri="{FF2B5EF4-FFF2-40B4-BE49-F238E27FC236}">
              <a16:creationId xmlns:a16="http://schemas.microsoft.com/office/drawing/2014/main" id="{A2A79EFD-11D3-49C9-8308-0EC7B8839E1C}"/>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31759" y="15945097"/>
          <a:ext cx="216877" cy="219222"/>
        </a:xfrm>
        <a:prstGeom prst="rect">
          <a:avLst/>
        </a:prstGeom>
      </xdr:spPr>
    </xdr:pic>
    <xdr:clientData/>
  </xdr:twoCellAnchor>
  <xdr:twoCellAnchor editAs="oneCell">
    <xdr:from>
      <xdr:col>2</xdr:col>
      <xdr:colOff>87919</xdr:colOff>
      <xdr:row>131</xdr:row>
      <xdr:rowOff>101359</xdr:rowOff>
    </xdr:from>
    <xdr:to>
      <xdr:col>2</xdr:col>
      <xdr:colOff>304796</xdr:colOff>
      <xdr:row>133</xdr:row>
      <xdr:rowOff>23401</xdr:rowOff>
    </xdr:to>
    <xdr:pic>
      <xdr:nvPicPr>
        <xdr:cNvPr id="17" name="Graphique 16" descr="Flèches de chevron avec un remplissage uni">
          <a:extLst>
            <a:ext uri="{FF2B5EF4-FFF2-40B4-BE49-F238E27FC236}">
              <a16:creationId xmlns:a16="http://schemas.microsoft.com/office/drawing/2014/main" id="{891FF941-7163-49A0-B03E-06009A28776D}"/>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31759" y="19570459"/>
          <a:ext cx="216877" cy="219222"/>
        </a:xfrm>
        <a:prstGeom prst="rect">
          <a:avLst/>
        </a:prstGeom>
      </xdr:spPr>
    </xdr:pic>
    <xdr:clientData/>
  </xdr:twoCellAnchor>
  <xdr:twoCellAnchor editAs="oneCell">
    <xdr:from>
      <xdr:col>2</xdr:col>
      <xdr:colOff>105500</xdr:colOff>
      <xdr:row>146</xdr:row>
      <xdr:rowOff>139461</xdr:rowOff>
    </xdr:from>
    <xdr:to>
      <xdr:col>2</xdr:col>
      <xdr:colOff>322377</xdr:colOff>
      <xdr:row>148</xdr:row>
      <xdr:rowOff>23403</xdr:rowOff>
    </xdr:to>
    <xdr:pic>
      <xdr:nvPicPr>
        <xdr:cNvPr id="18" name="Graphique 17" descr="Flèches de chevron avec un remplissage uni">
          <a:extLst>
            <a:ext uri="{FF2B5EF4-FFF2-40B4-BE49-F238E27FC236}">
              <a16:creationId xmlns:a16="http://schemas.microsoft.com/office/drawing/2014/main" id="{12BB86CC-CD60-4AF4-B92A-3735A333C738}"/>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49340" y="21772641"/>
          <a:ext cx="216877" cy="219222"/>
        </a:xfrm>
        <a:prstGeom prst="rect">
          <a:avLst/>
        </a:prstGeom>
      </xdr:spPr>
    </xdr:pic>
    <xdr:clientData/>
  </xdr:twoCellAnchor>
  <xdr:twoCellAnchor editAs="oneCell">
    <xdr:from>
      <xdr:col>2</xdr:col>
      <xdr:colOff>105494</xdr:colOff>
      <xdr:row>170</xdr:row>
      <xdr:rowOff>93738</xdr:rowOff>
    </xdr:from>
    <xdr:to>
      <xdr:col>2</xdr:col>
      <xdr:colOff>322371</xdr:colOff>
      <xdr:row>172</xdr:row>
      <xdr:rowOff>23399</xdr:rowOff>
    </xdr:to>
    <xdr:pic>
      <xdr:nvPicPr>
        <xdr:cNvPr id="19" name="Graphique 18" descr="Flèches de chevron avec un remplissage uni">
          <a:extLst>
            <a:ext uri="{FF2B5EF4-FFF2-40B4-BE49-F238E27FC236}">
              <a16:creationId xmlns:a16="http://schemas.microsoft.com/office/drawing/2014/main" id="{190CA2C9-405D-4809-B9F3-76E48484D812}"/>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49334" y="25186398"/>
          <a:ext cx="216877" cy="219221"/>
        </a:xfrm>
        <a:prstGeom prst="rect">
          <a:avLst/>
        </a:prstGeom>
      </xdr:spPr>
    </xdr:pic>
    <xdr:clientData/>
  </xdr:twoCellAnchor>
  <xdr:twoCellAnchor editAs="oneCell">
    <xdr:from>
      <xdr:col>2</xdr:col>
      <xdr:colOff>117214</xdr:colOff>
      <xdr:row>185</xdr:row>
      <xdr:rowOff>116595</xdr:rowOff>
    </xdr:from>
    <xdr:to>
      <xdr:col>2</xdr:col>
      <xdr:colOff>334091</xdr:colOff>
      <xdr:row>187</xdr:row>
      <xdr:rowOff>23396</xdr:rowOff>
    </xdr:to>
    <xdr:pic>
      <xdr:nvPicPr>
        <xdr:cNvPr id="20" name="Graphique 19" descr="Flèches de chevron avec un remplissage uni">
          <a:extLst>
            <a:ext uri="{FF2B5EF4-FFF2-40B4-BE49-F238E27FC236}">
              <a16:creationId xmlns:a16="http://schemas.microsoft.com/office/drawing/2014/main" id="{FE5D4B12-33E1-4B7D-87CB-4FACB4C271C6}"/>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61054" y="27304755"/>
          <a:ext cx="216877" cy="219221"/>
        </a:xfrm>
        <a:prstGeom prst="rect">
          <a:avLst/>
        </a:prstGeom>
      </xdr:spPr>
    </xdr:pic>
    <xdr:clientData/>
  </xdr:twoCellAnchor>
  <xdr:twoCellAnchor editAs="oneCell">
    <xdr:from>
      <xdr:col>2</xdr:col>
      <xdr:colOff>128936</xdr:colOff>
      <xdr:row>198</xdr:row>
      <xdr:rowOff>96079</xdr:rowOff>
    </xdr:from>
    <xdr:to>
      <xdr:col>2</xdr:col>
      <xdr:colOff>345813</xdr:colOff>
      <xdr:row>200</xdr:row>
      <xdr:rowOff>14017</xdr:rowOff>
    </xdr:to>
    <xdr:pic>
      <xdr:nvPicPr>
        <xdr:cNvPr id="21" name="Graphique 20" descr="Flèches de chevron avec un remplissage uni">
          <a:extLst>
            <a:ext uri="{FF2B5EF4-FFF2-40B4-BE49-F238E27FC236}">
              <a16:creationId xmlns:a16="http://schemas.microsoft.com/office/drawing/2014/main" id="{FAB1159B-CFB7-451F-91AE-54FBC6F9DB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372776" y="29120659"/>
          <a:ext cx="216877" cy="215118"/>
        </a:xfrm>
        <a:prstGeom prst="rect">
          <a:avLst/>
        </a:prstGeom>
      </xdr:spPr>
    </xdr:pic>
    <xdr:clientData/>
  </xdr:twoCellAnchor>
  <xdr:twoCellAnchor editAs="oneCell">
    <xdr:from>
      <xdr:col>10</xdr:col>
      <xdr:colOff>68580</xdr:colOff>
      <xdr:row>17</xdr:row>
      <xdr:rowOff>7620</xdr:rowOff>
    </xdr:from>
    <xdr:to>
      <xdr:col>10</xdr:col>
      <xdr:colOff>220980</xdr:colOff>
      <xdr:row>18</xdr:row>
      <xdr:rowOff>0</xdr:rowOff>
    </xdr:to>
    <xdr:sp macro="" textlink="">
      <xdr:nvSpPr>
        <xdr:cNvPr id="22" name="Check Box 1" hidden="1">
          <a:extLst>
            <a:ext uri="{63B3BB69-23CF-44E3-9099-C40C66FF867C}">
              <a14:compatExt xmlns:a14="http://schemas.microsoft.com/office/drawing/2010/main" spid="_x0000_s1025"/>
            </a:ext>
            <a:ext uri="{FF2B5EF4-FFF2-40B4-BE49-F238E27FC236}">
              <a16:creationId xmlns:a16="http://schemas.microsoft.com/office/drawing/2014/main" id="{B0E9B0D2-9A4B-46BB-B7AF-4472A3FE8EDB}"/>
            </a:ext>
          </a:extLst>
        </xdr:cNvPr>
        <xdr:cNvSpPr/>
      </xdr:nvSpPr>
      <xdr:spPr bwMode="auto">
        <a:xfrm>
          <a:off x="4968240" y="33223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45720</xdr:colOff>
      <xdr:row>18</xdr:row>
      <xdr:rowOff>7620</xdr:rowOff>
    </xdr:from>
    <xdr:to>
      <xdr:col>10</xdr:col>
      <xdr:colOff>198120</xdr:colOff>
      <xdr:row>19</xdr:row>
      <xdr:rowOff>126804</xdr:rowOff>
    </xdr:to>
    <xdr:sp macro="" textlink="">
      <xdr:nvSpPr>
        <xdr:cNvPr id="23" name="Check Box 2" hidden="1">
          <a:extLst>
            <a:ext uri="{63B3BB69-23CF-44E3-9099-C40C66FF867C}">
              <a14:compatExt xmlns:a14="http://schemas.microsoft.com/office/drawing/2010/main" spid="_x0000_s1026"/>
            </a:ext>
            <a:ext uri="{FF2B5EF4-FFF2-40B4-BE49-F238E27FC236}">
              <a16:creationId xmlns:a16="http://schemas.microsoft.com/office/drawing/2014/main" id="{9B51A8D9-874C-41BF-9A1D-8BE8C451F88C}"/>
            </a:ext>
          </a:extLst>
        </xdr:cNvPr>
        <xdr:cNvSpPr/>
      </xdr:nvSpPr>
      <xdr:spPr bwMode="auto">
        <a:xfrm>
          <a:off x="4945380" y="3520440"/>
          <a:ext cx="152400"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18</xdr:row>
      <xdr:rowOff>7620</xdr:rowOff>
    </xdr:from>
    <xdr:to>
      <xdr:col>12</xdr:col>
      <xdr:colOff>304800</xdr:colOff>
      <xdr:row>19</xdr:row>
      <xdr:rowOff>126804</xdr:rowOff>
    </xdr:to>
    <xdr:sp macro="" textlink="">
      <xdr:nvSpPr>
        <xdr:cNvPr id="24" name="Check Box 3" hidden="1">
          <a:extLst>
            <a:ext uri="{63B3BB69-23CF-44E3-9099-C40C66FF867C}">
              <a14:compatExt xmlns:a14="http://schemas.microsoft.com/office/drawing/2010/main" spid="_x0000_s1027"/>
            </a:ext>
            <a:ext uri="{FF2B5EF4-FFF2-40B4-BE49-F238E27FC236}">
              <a16:creationId xmlns:a16="http://schemas.microsoft.com/office/drawing/2014/main" id="{EE2CD2F1-2678-44A9-A569-C4116746595A}"/>
            </a:ext>
          </a:extLst>
        </xdr:cNvPr>
        <xdr:cNvSpPr/>
      </xdr:nvSpPr>
      <xdr:spPr bwMode="auto">
        <a:xfrm>
          <a:off x="7520940" y="3520440"/>
          <a:ext cx="152400"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68580</xdr:colOff>
      <xdr:row>19</xdr:row>
      <xdr:rowOff>7620</xdr:rowOff>
    </xdr:from>
    <xdr:to>
      <xdr:col>10</xdr:col>
      <xdr:colOff>220980</xdr:colOff>
      <xdr:row>20</xdr:row>
      <xdr:rowOff>0</xdr:rowOff>
    </xdr:to>
    <xdr:sp macro="" textlink="">
      <xdr:nvSpPr>
        <xdr:cNvPr id="25" name="Check Box 4" hidden="1">
          <a:extLst>
            <a:ext uri="{63B3BB69-23CF-44E3-9099-C40C66FF867C}">
              <a14:compatExt xmlns:a14="http://schemas.microsoft.com/office/drawing/2010/main" spid="_x0000_s1028"/>
            </a:ext>
            <a:ext uri="{FF2B5EF4-FFF2-40B4-BE49-F238E27FC236}">
              <a16:creationId xmlns:a16="http://schemas.microsoft.com/office/drawing/2014/main" id="{A4D6919E-8621-4227-AEB4-0BD37E46515C}"/>
            </a:ext>
          </a:extLst>
        </xdr:cNvPr>
        <xdr:cNvSpPr/>
      </xdr:nvSpPr>
      <xdr:spPr bwMode="auto">
        <a:xfrm>
          <a:off x="4968240" y="35890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45720</xdr:colOff>
      <xdr:row>20</xdr:row>
      <xdr:rowOff>7620</xdr:rowOff>
    </xdr:from>
    <xdr:to>
      <xdr:col>10</xdr:col>
      <xdr:colOff>198120</xdr:colOff>
      <xdr:row>21</xdr:row>
      <xdr:rowOff>129540</xdr:rowOff>
    </xdr:to>
    <xdr:sp macro="" textlink="">
      <xdr:nvSpPr>
        <xdr:cNvPr id="26" name="Check Box 5" hidden="1">
          <a:extLst>
            <a:ext uri="{63B3BB69-23CF-44E3-9099-C40C66FF867C}">
              <a14:compatExt xmlns:a14="http://schemas.microsoft.com/office/drawing/2010/main" spid="_x0000_s1029"/>
            </a:ext>
            <a:ext uri="{FF2B5EF4-FFF2-40B4-BE49-F238E27FC236}">
              <a16:creationId xmlns:a16="http://schemas.microsoft.com/office/drawing/2014/main" id="{5455270D-9F2B-4306-9E8B-6EC8F947321C}"/>
            </a:ext>
          </a:extLst>
        </xdr:cNvPr>
        <xdr:cNvSpPr/>
      </xdr:nvSpPr>
      <xdr:spPr bwMode="auto">
        <a:xfrm>
          <a:off x="4945380" y="37871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20</xdr:row>
      <xdr:rowOff>7620</xdr:rowOff>
    </xdr:from>
    <xdr:to>
      <xdr:col>12</xdr:col>
      <xdr:colOff>304800</xdr:colOff>
      <xdr:row>21</xdr:row>
      <xdr:rowOff>129540</xdr:rowOff>
    </xdr:to>
    <xdr:sp macro="" textlink="">
      <xdr:nvSpPr>
        <xdr:cNvPr id="27" name="Check Box 6" hidden="1">
          <a:extLst>
            <a:ext uri="{63B3BB69-23CF-44E3-9099-C40C66FF867C}">
              <a14:compatExt xmlns:a14="http://schemas.microsoft.com/office/drawing/2010/main" spid="_x0000_s1030"/>
            </a:ext>
            <a:ext uri="{FF2B5EF4-FFF2-40B4-BE49-F238E27FC236}">
              <a16:creationId xmlns:a16="http://schemas.microsoft.com/office/drawing/2014/main" id="{7E6409DE-9329-4378-B1DA-A11481123303}"/>
            </a:ext>
          </a:extLst>
        </xdr:cNvPr>
        <xdr:cNvSpPr/>
      </xdr:nvSpPr>
      <xdr:spPr bwMode="auto">
        <a:xfrm>
          <a:off x="7520940" y="37871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21</xdr:row>
      <xdr:rowOff>7620</xdr:rowOff>
    </xdr:from>
    <xdr:to>
      <xdr:col>6</xdr:col>
      <xdr:colOff>220980</xdr:colOff>
      <xdr:row>22</xdr:row>
      <xdr:rowOff>0</xdr:rowOff>
    </xdr:to>
    <xdr:sp macro="" textlink="">
      <xdr:nvSpPr>
        <xdr:cNvPr id="28" name="Check Box 7" hidden="1">
          <a:extLst>
            <a:ext uri="{63B3BB69-23CF-44E3-9099-C40C66FF867C}">
              <a14:compatExt xmlns:a14="http://schemas.microsoft.com/office/drawing/2010/main" spid="_x0000_s1031"/>
            </a:ext>
            <a:ext uri="{FF2B5EF4-FFF2-40B4-BE49-F238E27FC236}">
              <a16:creationId xmlns:a16="http://schemas.microsoft.com/office/drawing/2014/main" id="{4071C82D-FDDD-459C-80BC-AC3D1BD9EB1C}"/>
            </a:ext>
          </a:extLst>
        </xdr:cNvPr>
        <xdr:cNvSpPr/>
      </xdr:nvSpPr>
      <xdr:spPr bwMode="auto">
        <a:xfrm>
          <a:off x="2446020" y="38557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45720</xdr:colOff>
      <xdr:row>21</xdr:row>
      <xdr:rowOff>7620</xdr:rowOff>
    </xdr:from>
    <xdr:to>
      <xdr:col>10</xdr:col>
      <xdr:colOff>198120</xdr:colOff>
      <xdr:row>22</xdr:row>
      <xdr:rowOff>0</xdr:rowOff>
    </xdr:to>
    <xdr:sp macro="" textlink="">
      <xdr:nvSpPr>
        <xdr:cNvPr id="29" name="Check Box 8" hidden="1">
          <a:extLst>
            <a:ext uri="{63B3BB69-23CF-44E3-9099-C40C66FF867C}">
              <a14:compatExt xmlns:a14="http://schemas.microsoft.com/office/drawing/2010/main" spid="_x0000_s1032"/>
            </a:ext>
            <a:ext uri="{FF2B5EF4-FFF2-40B4-BE49-F238E27FC236}">
              <a16:creationId xmlns:a16="http://schemas.microsoft.com/office/drawing/2014/main" id="{4F6CD681-98D9-4BB1-B382-F6AED251736B}"/>
            </a:ext>
          </a:extLst>
        </xdr:cNvPr>
        <xdr:cNvSpPr/>
      </xdr:nvSpPr>
      <xdr:spPr bwMode="auto">
        <a:xfrm>
          <a:off x="4945380" y="38557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68580</xdr:colOff>
      <xdr:row>21</xdr:row>
      <xdr:rowOff>7620</xdr:rowOff>
    </xdr:from>
    <xdr:to>
      <xdr:col>10</xdr:col>
      <xdr:colOff>220980</xdr:colOff>
      <xdr:row>22</xdr:row>
      <xdr:rowOff>0</xdr:rowOff>
    </xdr:to>
    <xdr:sp macro="" textlink="">
      <xdr:nvSpPr>
        <xdr:cNvPr id="30" name="Check Box 9" hidden="1">
          <a:extLst>
            <a:ext uri="{63B3BB69-23CF-44E3-9099-C40C66FF867C}">
              <a14:compatExt xmlns:a14="http://schemas.microsoft.com/office/drawing/2010/main" spid="_x0000_s1033"/>
            </a:ext>
            <a:ext uri="{FF2B5EF4-FFF2-40B4-BE49-F238E27FC236}">
              <a16:creationId xmlns:a16="http://schemas.microsoft.com/office/drawing/2014/main" id="{8E3FC79C-299F-43C9-A70D-155237B6C57C}"/>
            </a:ext>
          </a:extLst>
        </xdr:cNvPr>
        <xdr:cNvSpPr/>
      </xdr:nvSpPr>
      <xdr:spPr bwMode="auto">
        <a:xfrm>
          <a:off x="4968240" y="38557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24</xdr:row>
      <xdr:rowOff>7620</xdr:rowOff>
    </xdr:from>
    <xdr:to>
      <xdr:col>12</xdr:col>
      <xdr:colOff>304800</xdr:colOff>
      <xdr:row>25</xdr:row>
      <xdr:rowOff>0</xdr:rowOff>
    </xdr:to>
    <xdr:sp macro="" textlink="">
      <xdr:nvSpPr>
        <xdr:cNvPr id="31" name="Check Box 10" hidden="1">
          <a:extLst>
            <a:ext uri="{63B3BB69-23CF-44E3-9099-C40C66FF867C}">
              <a14:compatExt xmlns:a14="http://schemas.microsoft.com/office/drawing/2010/main" spid="_x0000_s1034"/>
            </a:ext>
            <a:ext uri="{FF2B5EF4-FFF2-40B4-BE49-F238E27FC236}">
              <a16:creationId xmlns:a16="http://schemas.microsoft.com/office/drawing/2014/main" id="{DC3214DA-FE98-40B7-B175-B03A948B967B}"/>
            </a:ext>
          </a:extLst>
        </xdr:cNvPr>
        <xdr:cNvSpPr/>
      </xdr:nvSpPr>
      <xdr:spPr bwMode="auto">
        <a:xfrm>
          <a:off x="7520940" y="43053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25</xdr:row>
      <xdr:rowOff>7620</xdr:rowOff>
    </xdr:from>
    <xdr:to>
      <xdr:col>6</xdr:col>
      <xdr:colOff>220980</xdr:colOff>
      <xdr:row>26</xdr:row>
      <xdr:rowOff>0</xdr:rowOff>
    </xdr:to>
    <xdr:sp macro="" textlink="">
      <xdr:nvSpPr>
        <xdr:cNvPr id="32" name="Check Box 11" hidden="1">
          <a:extLst>
            <a:ext uri="{63B3BB69-23CF-44E3-9099-C40C66FF867C}">
              <a14:compatExt xmlns:a14="http://schemas.microsoft.com/office/drawing/2010/main" spid="_x0000_s1035"/>
            </a:ext>
            <a:ext uri="{FF2B5EF4-FFF2-40B4-BE49-F238E27FC236}">
              <a16:creationId xmlns:a16="http://schemas.microsoft.com/office/drawing/2014/main" id="{C0CE55C5-23BE-442D-B7D0-9D33A6641720}"/>
            </a:ext>
          </a:extLst>
        </xdr:cNvPr>
        <xdr:cNvSpPr/>
      </xdr:nvSpPr>
      <xdr:spPr bwMode="auto">
        <a:xfrm>
          <a:off x="2446020" y="45034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26</xdr:row>
      <xdr:rowOff>7620</xdr:rowOff>
    </xdr:from>
    <xdr:to>
      <xdr:col>6</xdr:col>
      <xdr:colOff>220980</xdr:colOff>
      <xdr:row>28</xdr:row>
      <xdr:rowOff>38485</xdr:rowOff>
    </xdr:to>
    <xdr:sp macro="" textlink="">
      <xdr:nvSpPr>
        <xdr:cNvPr id="33" name="Check Box 12" hidden="1">
          <a:extLst>
            <a:ext uri="{63B3BB69-23CF-44E3-9099-C40C66FF867C}">
              <a14:compatExt xmlns:a14="http://schemas.microsoft.com/office/drawing/2010/main" spid="_x0000_s1036"/>
            </a:ext>
            <a:ext uri="{FF2B5EF4-FFF2-40B4-BE49-F238E27FC236}">
              <a16:creationId xmlns:a16="http://schemas.microsoft.com/office/drawing/2014/main" id="{4403B5E2-5F2F-4F40-81B4-CB0E51C7A832}"/>
            </a:ext>
          </a:extLst>
        </xdr:cNvPr>
        <xdr:cNvSpPr/>
      </xdr:nvSpPr>
      <xdr:spPr bwMode="auto">
        <a:xfrm>
          <a:off x="2446020" y="4701540"/>
          <a:ext cx="152400" cy="190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33</xdr:row>
      <xdr:rowOff>7620</xdr:rowOff>
    </xdr:from>
    <xdr:to>
      <xdr:col>6</xdr:col>
      <xdr:colOff>220980</xdr:colOff>
      <xdr:row>35</xdr:row>
      <xdr:rowOff>129541</xdr:rowOff>
    </xdr:to>
    <xdr:sp macro="" textlink="">
      <xdr:nvSpPr>
        <xdr:cNvPr id="34" name="Check Box 13" hidden="1">
          <a:extLst>
            <a:ext uri="{63B3BB69-23CF-44E3-9099-C40C66FF867C}">
              <a14:compatExt xmlns:a14="http://schemas.microsoft.com/office/drawing/2010/main" spid="_x0000_s1037"/>
            </a:ext>
            <a:ext uri="{FF2B5EF4-FFF2-40B4-BE49-F238E27FC236}">
              <a16:creationId xmlns:a16="http://schemas.microsoft.com/office/drawing/2014/main" id="{AC869931-A1BB-46AC-B28C-943276E0B3CB}"/>
            </a:ext>
          </a:extLst>
        </xdr:cNvPr>
        <xdr:cNvSpPr/>
      </xdr:nvSpPr>
      <xdr:spPr bwMode="auto">
        <a:xfrm>
          <a:off x="2446020" y="571500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33</xdr:row>
      <xdr:rowOff>7620</xdr:rowOff>
    </xdr:from>
    <xdr:to>
      <xdr:col>10</xdr:col>
      <xdr:colOff>54187</xdr:colOff>
      <xdr:row>35</xdr:row>
      <xdr:rowOff>129541</xdr:rowOff>
    </xdr:to>
    <xdr:sp macro="" textlink="">
      <xdr:nvSpPr>
        <xdr:cNvPr id="35" name="Check Box 14" hidden="1">
          <a:extLst>
            <a:ext uri="{63B3BB69-23CF-44E3-9099-C40C66FF867C}">
              <a14:compatExt xmlns:a14="http://schemas.microsoft.com/office/drawing/2010/main" spid="_x0000_s1038"/>
            </a:ext>
            <a:ext uri="{FF2B5EF4-FFF2-40B4-BE49-F238E27FC236}">
              <a16:creationId xmlns:a16="http://schemas.microsoft.com/office/drawing/2014/main" id="{7A254380-C22D-4DB2-87AB-183C61D53C23}"/>
            </a:ext>
          </a:extLst>
        </xdr:cNvPr>
        <xdr:cNvSpPr/>
      </xdr:nvSpPr>
      <xdr:spPr bwMode="auto">
        <a:xfrm>
          <a:off x="4800600" y="571500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33</xdr:row>
      <xdr:rowOff>7620</xdr:rowOff>
    </xdr:from>
    <xdr:to>
      <xdr:col>12</xdr:col>
      <xdr:colOff>304800</xdr:colOff>
      <xdr:row>35</xdr:row>
      <xdr:rowOff>129541</xdr:rowOff>
    </xdr:to>
    <xdr:sp macro="" textlink="">
      <xdr:nvSpPr>
        <xdr:cNvPr id="36" name="Check Box 15" hidden="1">
          <a:extLst>
            <a:ext uri="{63B3BB69-23CF-44E3-9099-C40C66FF867C}">
              <a14:compatExt xmlns:a14="http://schemas.microsoft.com/office/drawing/2010/main" spid="_x0000_s1039"/>
            </a:ext>
            <a:ext uri="{FF2B5EF4-FFF2-40B4-BE49-F238E27FC236}">
              <a16:creationId xmlns:a16="http://schemas.microsoft.com/office/drawing/2014/main" id="{0AFB6B23-68EA-4778-BCC9-DF57E3A69972}"/>
            </a:ext>
          </a:extLst>
        </xdr:cNvPr>
        <xdr:cNvSpPr/>
      </xdr:nvSpPr>
      <xdr:spPr bwMode="auto">
        <a:xfrm>
          <a:off x="7520940" y="571500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36</xdr:row>
      <xdr:rowOff>7620</xdr:rowOff>
    </xdr:from>
    <xdr:to>
      <xdr:col>6</xdr:col>
      <xdr:colOff>220980</xdr:colOff>
      <xdr:row>38</xdr:row>
      <xdr:rowOff>114301</xdr:rowOff>
    </xdr:to>
    <xdr:sp macro="" textlink="">
      <xdr:nvSpPr>
        <xdr:cNvPr id="37" name="Check Box 16" hidden="1">
          <a:extLst>
            <a:ext uri="{63B3BB69-23CF-44E3-9099-C40C66FF867C}">
              <a14:compatExt xmlns:a14="http://schemas.microsoft.com/office/drawing/2010/main" spid="_x0000_s1040"/>
            </a:ext>
            <a:ext uri="{FF2B5EF4-FFF2-40B4-BE49-F238E27FC236}">
              <a16:creationId xmlns:a16="http://schemas.microsoft.com/office/drawing/2014/main" id="{B3ACFE11-A768-4CD4-A67B-C360181DF57F}"/>
            </a:ext>
          </a:extLst>
        </xdr:cNvPr>
        <xdr:cNvSpPr/>
      </xdr:nvSpPr>
      <xdr:spPr bwMode="auto">
        <a:xfrm>
          <a:off x="2446020" y="598170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36</xdr:row>
      <xdr:rowOff>7620</xdr:rowOff>
    </xdr:from>
    <xdr:to>
      <xdr:col>10</xdr:col>
      <xdr:colOff>54187</xdr:colOff>
      <xdr:row>38</xdr:row>
      <xdr:rowOff>114301</xdr:rowOff>
    </xdr:to>
    <xdr:sp macro="" textlink="">
      <xdr:nvSpPr>
        <xdr:cNvPr id="38" name="Check Box 17" hidden="1">
          <a:extLst>
            <a:ext uri="{63B3BB69-23CF-44E3-9099-C40C66FF867C}">
              <a14:compatExt xmlns:a14="http://schemas.microsoft.com/office/drawing/2010/main" spid="_x0000_s1041"/>
            </a:ext>
            <a:ext uri="{FF2B5EF4-FFF2-40B4-BE49-F238E27FC236}">
              <a16:creationId xmlns:a16="http://schemas.microsoft.com/office/drawing/2014/main" id="{FD8ADD63-F2AD-4C94-A053-6858F8F135FD}"/>
            </a:ext>
          </a:extLst>
        </xdr:cNvPr>
        <xdr:cNvSpPr/>
      </xdr:nvSpPr>
      <xdr:spPr bwMode="auto">
        <a:xfrm>
          <a:off x="4800600" y="598170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36</xdr:row>
      <xdr:rowOff>7620</xdr:rowOff>
    </xdr:from>
    <xdr:to>
      <xdr:col>12</xdr:col>
      <xdr:colOff>304800</xdr:colOff>
      <xdr:row>38</xdr:row>
      <xdr:rowOff>114301</xdr:rowOff>
    </xdr:to>
    <xdr:sp macro="" textlink="">
      <xdr:nvSpPr>
        <xdr:cNvPr id="39" name="Check Box 18" hidden="1">
          <a:extLst>
            <a:ext uri="{63B3BB69-23CF-44E3-9099-C40C66FF867C}">
              <a14:compatExt xmlns:a14="http://schemas.microsoft.com/office/drawing/2010/main" spid="_x0000_s1042"/>
            </a:ext>
            <a:ext uri="{FF2B5EF4-FFF2-40B4-BE49-F238E27FC236}">
              <a16:creationId xmlns:a16="http://schemas.microsoft.com/office/drawing/2014/main" id="{654AB335-BB8C-4EBD-96A0-5A6FE482012B}"/>
            </a:ext>
          </a:extLst>
        </xdr:cNvPr>
        <xdr:cNvSpPr/>
      </xdr:nvSpPr>
      <xdr:spPr bwMode="auto">
        <a:xfrm>
          <a:off x="7520940" y="598170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37</xdr:row>
      <xdr:rowOff>7620</xdr:rowOff>
    </xdr:from>
    <xdr:to>
      <xdr:col>6</xdr:col>
      <xdr:colOff>220980</xdr:colOff>
      <xdr:row>38</xdr:row>
      <xdr:rowOff>164904</xdr:rowOff>
    </xdr:to>
    <xdr:sp macro="" textlink="">
      <xdr:nvSpPr>
        <xdr:cNvPr id="40" name="Check Box 19" hidden="1">
          <a:extLst>
            <a:ext uri="{63B3BB69-23CF-44E3-9099-C40C66FF867C}">
              <a14:compatExt xmlns:a14="http://schemas.microsoft.com/office/drawing/2010/main" spid="_x0000_s1043"/>
            </a:ext>
            <a:ext uri="{FF2B5EF4-FFF2-40B4-BE49-F238E27FC236}">
              <a16:creationId xmlns:a16="http://schemas.microsoft.com/office/drawing/2014/main" id="{1AC4B92D-AA52-48A5-ACA6-C8FDA6D38673}"/>
            </a:ext>
          </a:extLst>
        </xdr:cNvPr>
        <xdr:cNvSpPr/>
      </xdr:nvSpPr>
      <xdr:spPr bwMode="auto">
        <a:xfrm>
          <a:off x="2446020" y="6035040"/>
          <a:ext cx="152400"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37</xdr:row>
      <xdr:rowOff>7620</xdr:rowOff>
    </xdr:from>
    <xdr:to>
      <xdr:col>10</xdr:col>
      <xdr:colOff>54187</xdr:colOff>
      <xdr:row>38</xdr:row>
      <xdr:rowOff>164904</xdr:rowOff>
    </xdr:to>
    <xdr:sp macro="" textlink="">
      <xdr:nvSpPr>
        <xdr:cNvPr id="41" name="Check Box 20" hidden="1">
          <a:extLst>
            <a:ext uri="{63B3BB69-23CF-44E3-9099-C40C66FF867C}">
              <a14:compatExt xmlns:a14="http://schemas.microsoft.com/office/drawing/2010/main" spid="_x0000_s1044"/>
            </a:ext>
            <a:ext uri="{FF2B5EF4-FFF2-40B4-BE49-F238E27FC236}">
              <a16:creationId xmlns:a16="http://schemas.microsoft.com/office/drawing/2014/main" id="{61BE16FA-0AC2-4EA3-B6F1-23E704247AF8}"/>
            </a:ext>
          </a:extLst>
        </xdr:cNvPr>
        <xdr:cNvSpPr/>
      </xdr:nvSpPr>
      <xdr:spPr bwMode="auto">
        <a:xfrm>
          <a:off x="4800600" y="6035040"/>
          <a:ext cx="153247"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40</xdr:row>
      <xdr:rowOff>7620</xdr:rowOff>
    </xdr:from>
    <xdr:to>
      <xdr:col>6</xdr:col>
      <xdr:colOff>220980</xdr:colOff>
      <xdr:row>41</xdr:row>
      <xdr:rowOff>0</xdr:rowOff>
    </xdr:to>
    <xdr:sp macro="" textlink="">
      <xdr:nvSpPr>
        <xdr:cNvPr id="42" name="Check Box 21" hidden="1">
          <a:extLst>
            <a:ext uri="{63B3BB69-23CF-44E3-9099-C40C66FF867C}">
              <a14:compatExt xmlns:a14="http://schemas.microsoft.com/office/drawing/2010/main" spid="_x0000_s1045"/>
            </a:ext>
            <a:ext uri="{FF2B5EF4-FFF2-40B4-BE49-F238E27FC236}">
              <a16:creationId xmlns:a16="http://schemas.microsoft.com/office/drawing/2014/main" id="{2FD050F0-6FC3-443F-B69C-F5E32E5C7FD5}"/>
            </a:ext>
          </a:extLst>
        </xdr:cNvPr>
        <xdr:cNvSpPr/>
      </xdr:nvSpPr>
      <xdr:spPr bwMode="auto">
        <a:xfrm>
          <a:off x="2446020" y="63246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40</xdr:row>
      <xdr:rowOff>7620</xdr:rowOff>
    </xdr:from>
    <xdr:to>
      <xdr:col>12</xdr:col>
      <xdr:colOff>304800</xdr:colOff>
      <xdr:row>41</xdr:row>
      <xdr:rowOff>0</xdr:rowOff>
    </xdr:to>
    <xdr:sp macro="" textlink="">
      <xdr:nvSpPr>
        <xdr:cNvPr id="43" name="Check Box 22" hidden="1">
          <a:extLst>
            <a:ext uri="{63B3BB69-23CF-44E3-9099-C40C66FF867C}">
              <a14:compatExt xmlns:a14="http://schemas.microsoft.com/office/drawing/2010/main" spid="_x0000_s1046"/>
            </a:ext>
            <a:ext uri="{FF2B5EF4-FFF2-40B4-BE49-F238E27FC236}">
              <a16:creationId xmlns:a16="http://schemas.microsoft.com/office/drawing/2014/main" id="{C27AD1FE-E16B-4D07-A28E-722E7FD5104E}"/>
            </a:ext>
          </a:extLst>
        </xdr:cNvPr>
        <xdr:cNvSpPr/>
      </xdr:nvSpPr>
      <xdr:spPr bwMode="auto">
        <a:xfrm>
          <a:off x="7520940" y="63246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41</xdr:row>
      <xdr:rowOff>7620</xdr:rowOff>
    </xdr:from>
    <xdr:to>
      <xdr:col>6</xdr:col>
      <xdr:colOff>220980</xdr:colOff>
      <xdr:row>42</xdr:row>
      <xdr:rowOff>4736</xdr:rowOff>
    </xdr:to>
    <xdr:sp macro="" textlink="">
      <xdr:nvSpPr>
        <xdr:cNvPr id="44" name="Check Box 23" hidden="1">
          <a:extLst>
            <a:ext uri="{63B3BB69-23CF-44E3-9099-C40C66FF867C}">
              <a14:compatExt xmlns:a14="http://schemas.microsoft.com/office/drawing/2010/main" spid="_x0000_s1047"/>
            </a:ext>
            <a:ext uri="{FF2B5EF4-FFF2-40B4-BE49-F238E27FC236}">
              <a16:creationId xmlns:a16="http://schemas.microsoft.com/office/drawing/2014/main" id="{0C6E93A9-03E1-49B4-A552-CACDD4489E84}"/>
            </a:ext>
          </a:extLst>
        </xdr:cNvPr>
        <xdr:cNvSpPr/>
      </xdr:nvSpPr>
      <xdr:spPr bwMode="auto">
        <a:xfrm>
          <a:off x="2446020" y="6522720"/>
          <a:ext cx="152400" cy="1952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42</xdr:row>
      <xdr:rowOff>7620</xdr:rowOff>
    </xdr:from>
    <xdr:to>
      <xdr:col>6</xdr:col>
      <xdr:colOff>220980</xdr:colOff>
      <xdr:row>44</xdr:row>
      <xdr:rowOff>30788</xdr:rowOff>
    </xdr:to>
    <xdr:sp macro="" textlink="">
      <xdr:nvSpPr>
        <xdr:cNvPr id="45" name="Check Box 24" hidden="1">
          <a:extLst>
            <a:ext uri="{63B3BB69-23CF-44E3-9099-C40C66FF867C}">
              <a14:compatExt xmlns:a14="http://schemas.microsoft.com/office/drawing/2010/main" spid="_x0000_s1048"/>
            </a:ext>
            <a:ext uri="{FF2B5EF4-FFF2-40B4-BE49-F238E27FC236}">
              <a16:creationId xmlns:a16="http://schemas.microsoft.com/office/drawing/2014/main" id="{716C94FE-5F3C-4802-B53D-80BC5C1376E7}"/>
            </a:ext>
          </a:extLst>
        </xdr:cNvPr>
        <xdr:cNvSpPr/>
      </xdr:nvSpPr>
      <xdr:spPr bwMode="auto">
        <a:xfrm>
          <a:off x="2446020" y="6720840"/>
          <a:ext cx="152400" cy="175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49</xdr:row>
      <xdr:rowOff>7620</xdr:rowOff>
    </xdr:from>
    <xdr:to>
      <xdr:col>6</xdr:col>
      <xdr:colOff>220980</xdr:colOff>
      <xdr:row>50</xdr:row>
      <xdr:rowOff>160021</xdr:rowOff>
    </xdr:to>
    <xdr:sp macro="" textlink="">
      <xdr:nvSpPr>
        <xdr:cNvPr id="46" name="Check Box 25" hidden="1">
          <a:extLst>
            <a:ext uri="{63B3BB69-23CF-44E3-9099-C40C66FF867C}">
              <a14:compatExt xmlns:a14="http://schemas.microsoft.com/office/drawing/2010/main" spid="_x0000_s1049"/>
            </a:ext>
            <a:ext uri="{FF2B5EF4-FFF2-40B4-BE49-F238E27FC236}">
              <a16:creationId xmlns:a16="http://schemas.microsoft.com/office/drawing/2014/main" id="{137B7488-2E1A-42E4-8DC8-AB947179D90A}"/>
            </a:ext>
          </a:extLst>
        </xdr:cNvPr>
        <xdr:cNvSpPr/>
      </xdr:nvSpPr>
      <xdr:spPr bwMode="auto">
        <a:xfrm>
          <a:off x="2446020" y="76352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49</xdr:row>
      <xdr:rowOff>7620</xdr:rowOff>
    </xdr:from>
    <xdr:to>
      <xdr:col>10</xdr:col>
      <xdr:colOff>54187</xdr:colOff>
      <xdr:row>50</xdr:row>
      <xdr:rowOff>160021</xdr:rowOff>
    </xdr:to>
    <xdr:sp macro="" textlink="">
      <xdr:nvSpPr>
        <xdr:cNvPr id="47" name="Check Box 26" hidden="1">
          <a:extLst>
            <a:ext uri="{63B3BB69-23CF-44E3-9099-C40C66FF867C}">
              <a14:compatExt xmlns:a14="http://schemas.microsoft.com/office/drawing/2010/main" spid="_x0000_s1050"/>
            </a:ext>
            <a:ext uri="{FF2B5EF4-FFF2-40B4-BE49-F238E27FC236}">
              <a16:creationId xmlns:a16="http://schemas.microsoft.com/office/drawing/2014/main" id="{8EE630DC-350F-44B1-A4E9-C69F089F1D6E}"/>
            </a:ext>
          </a:extLst>
        </xdr:cNvPr>
        <xdr:cNvSpPr/>
      </xdr:nvSpPr>
      <xdr:spPr bwMode="auto">
        <a:xfrm>
          <a:off x="4800600" y="763524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49</xdr:row>
      <xdr:rowOff>7620</xdr:rowOff>
    </xdr:from>
    <xdr:to>
      <xdr:col>12</xdr:col>
      <xdr:colOff>304800</xdr:colOff>
      <xdr:row>50</xdr:row>
      <xdr:rowOff>160021</xdr:rowOff>
    </xdr:to>
    <xdr:sp macro="" textlink="">
      <xdr:nvSpPr>
        <xdr:cNvPr id="48" name="Check Box 27" hidden="1">
          <a:extLst>
            <a:ext uri="{63B3BB69-23CF-44E3-9099-C40C66FF867C}">
              <a14:compatExt xmlns:a14="http://schemas.microsoft.com/office/drawing/2010/main" spid="_x0000_s1051"/>
            </a:ext>
            <a:ext uri="{FF2B5EF4-FFF2-40B4-BE49-F238E27FC236}">
              <a16:creationId xmlns:a16="http://schemas.microsoft.com/office/drawing/2014/main" id="{6CD5AAA3-6D04-4BF8-B0AA-2BE23DF4103A}"/>
            </a:ext>
          </a:extLst>
        </xdr:cNvPr>
        <xdr:cNvSpPr/>
      </xdr:nvSpPr>
      <xdr:spPr bwMode="auto">
        <a:xfrm>
          <a:off x="7520940" y="76352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51</xdr:row>
      <xdr:rowOff>7620</xdr:rowOff>
    </xdr:from>
    <xdr:to>
      <xdr:col>6</xdr:col>
      <xdr:colOff>220980</xdr:colOff>
      <xdr:row>53</xdr:row>
      <xdr:rowOff>144781</xdr:rowOff>
    </xdr:to>
    <xdr:sp macro="" textlink="">
      <xdr:nvSpPr>
        <xdr:cNvPr id="49" name="Check Box 28" hidden="1">
          <a:extLst>
            <a:ext uri="{63B3BB69-23CF-44E3-9099-C40C66FF867C}">
              <a14:compatExt xmlns:a14="http://schemas.microsoft.com/office/drawing/2010/main" spid="_x0000_s1052"/>
            </a:ext>
            <a:ext uri="{FF2B5EF4-FFF2-40B4-BE49-F238E27FC236}">
              <a16:creationId xmlns:a16="http://schemas.microsoft.com/office/drawing/2014/main" id="{D8EED37B-050C-4B08-A801-A0AB31D196AA}"/>
            </a:ext>
          </a:extLst>
        </xdr:cNvPr>
        <xdr:cNvSpPr/>
      </xdr:nvSpPr>
      <xdr:spPr bwMode="auto">
        <a:xfrm>
          <a:off x="2446020" y="787146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51</xdr:row>
      <xdr:rowOff>7620</xdr:rowOff>
    </xdr:from>
    <xdr:to>
      <xdr:col>10</xdr:col>
      <xdr:colOff>54187</xdr:colOff>
      <xdr:row>53</xdr:row>
      <xdr:rowOff>144781</xdr:rowOff>
    </xdr:to>
    <xdr:sp macro="" textlink="">
      <xdr:nvSpPr>
        <xdr:cNvPr id="50" name="Check Box 29" hidden="1">
          <a:extLst>
            <a:ext uri="{63B3BB69-23CF-44E3-9099-C40C66FF867C}">
              <a14:compatExt xmlns:a14="http://schemas.microsoft.com/office/drawing/2010/main" spid="_x0000_s1053"/>
            </a:ext>
            <a:ext uri="{FF2B5EF4-FFF2-40B4-BE49-F238E27FC236}">
              <a16:creationId xmlns:a16="http://schemas.microsoft.com/office/drawing/2014/main" id="{FA609A03-8447-4618-BFB9-866A0CA7380C}"/>
            </a:ext>
          </a:extLst>
        </xdr:cNvPr>
        <xdr:cNvSpPr/>
      </xdr:nvSpPr>
      <xdr:spPr bwMode="auto">
        <a:xfrm>
          <a:off x="4800600" y="787146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51</xdr:row>
      <xdr:rowOff>7620</xdr:rowOff>
    </xdr:from>
    <xdr:to>
      <xdr:col>12</xdr:col>
      <xdr:colOff>304800</xdr:colOff>
      <xdr:row>53</xdr:row>
      <xdr:rowOff>144781</xdr:rowOff>
    </xdr:to>
    <xdr:sp macro="" textlink="">
      <xdr:nvSpPr>
        <xdr:cNvPr id="51" name="Check Box 30" hidden="1">
          <a:extLst>
            <a:ext uri="{63B3BB69-23CF-44E3-9099-C40C66FF867C}">
              <a14:compatExt xmlns:a14="http://schemas.microsoft.com/office/drawing/2010/main" spid="_x0000_s1054"/>
            </a:ext>
            <a:ext uri="{FF2B5EF4-FFF2-40B4-BE49-F238E27FC236}">
              <a16:creationId xmlns:a16="http://schemas.microsoft.com/office/drawing/2014/main" id="{32EFEB1F-944E-4D37-98CF-0963F0D2470E}"/>
            </a:ext>
          </a:extLst>
        </xdr:cNvPr>
        <xdr:cNvSpPr/>
      </xdr:nvSpPr>
      <xdr:spPr bwMode="auto">
        <a:xfrm>
          <a:off x="7520940" y="787146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52</xdr:row>
      <xdr:rowOff>7620</xdr:rowOff>
    </xdr:from>
    <xdr:to>
      <xdr:col>6</xdr:col>
      <xdr:colOff>220980</xdr:colOff>
      <xdr:row>53</xdr:row>
      <xdr:rowOff>182881</xdr:rowOff>
    </xdr:to>
    <xdr:sp macro="" textlink="">
      <xdr:nvSpPr>
        <xdr:cNvPr id="52" name="Check Box 31" hidden="1">
          <a:extLst>
            <a:ext uri="{63B3BB69-23CF-44E3-9099-C40C66FF867C}">
              <a14:compatExt xmlns:a14="http://schemas.microsoft.com/office/drawing/2010/main" spid="_x0000_s1055"/>
            </a:ext>
            <a:ext uri="{FF2B5EF4-FFF2-40B4-BE49-F238E27FC236}">
              <a16:creationId xmlns:a16="http://schemas.microsoft.com/office/drawing/2014/main" id="{787422F7-1E9E-4009-A7F8-F0E00E0DA4C2}"/>
            </a:ext>
          </a:extLst>
        </xdr:cNvPr>
        <xdr:cNvSpPr/>
      </xdr:nvSpPr>
      <xdr:spPr bwMode="auto">
        <a:xfrm>
          <a:off x="2446020" y="790956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52</xdr:row>
      <xdr:rowOff>7620</xdr:rowOff>
    </xdr:from>
    <xdr:to>
      <xdr:col>10</xdr:col>
      <xdr:colOff>54187</xdr:colOff>
      <xdr:row>53</xdr:row>
      <xdr:rowOff>182881</xdr:rowOff>
    </xdr:to>
    <xdr:sp macro="" textlink="">
      <xdr:nvSpPr>
        <xdr:cNvPr id="53" name="Check Box 32" hidden="1">
          <a:extLst>
            <a:ext uri="{63B3BB69-23CF-44E3-9099-C40C66FF867C}">
              <a14:compatExt xmlns:a14="http://schemas.microsoft.com/office/drawing/2010/main" spid="_x0000_s1056"/>
            </a:ext>
            <a:ext uri="{FF2B5EF4-FFF2-40B4-BE49-F238E27FC236}">
              <a16:creationId xmlns:a16="http://schemas.microsoft.com/office/drawing/2014/main" id="{37C66169-10C3-48DB-BA19-FE63823E7035}"/>
            </a:ext>
          </a:extLst>
        </xdr:cNvPr>
        <xdr:cNvSpPr/>
      </xdr:nvSpPr>
      <xdr:spPr bwMode="auto">
        <a:xfrm>
          <a:off x="4800600" y="790956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55</xdr:row>
      <xdr:rowOff>7620</xdr:rowOff>
    </xdr:from>
    <xdr:to>
      <xdr:col>6</xdr:col>
      <xdr:colOff>220980</xdr:colOff>
      <xdr:row>56</xdr:row>
      <xdr:rowOff>4737</xdr:rowOff>
    </xdr:to>
    <xdr:sp macro="" textlink="">
      <xdr:nvSpPr>
        <xdr:cNvPr id="54" name="Check Box 33" hidden="1">
          <a:extLst>
            <a:ext uri="{63B3BB69-23CF-44E3-9099-C40C66FF867C}">
              <a14:compatExt xmlns:a14="http://schemas.microsoft.com/office/drawing/2010/main" spid="_x0000_s1057"/>
            </a:ext>
            <a:ext uri="{FF2B5EF4-FFF2-40B4-BE49-F238E27FC236}">
              <a16:creationId xmlns:a16="http://schemas.microsoft.com/office/drawing/2014/main" id="{1CFA2DD0-BCB1-4424-82AD-76B1D04FC180}"/>
            </a:ext>
          </a:extLst>
        </xdr:cNvPr>
        <xdr:cNvSpPr/>
      </xdr:nvSpPr>
      <xdr:spPr bwMode="auto">
        <a:xfrm>
          <a:off x="2446020" y="8176260"/>
          <a:ext cx="152400" cy="195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55</xdr:row>
      <xdr:rowOff>7620</xdr:rowOff>
    </xdr:from>
    <xdr:to>
      <xdr:col>12</xdr:col>
      <xdr:colOff>304800</xdr:colOff>
      <xdr:row>56</xdr:row>
      <xdr:rowOff>4737</xdr:rowOff>
    </xdr:to>
    <xdr:sp macro="" textlink="">
      <xdr:nvSpPr>
        <xdr:cNvPr id="55" name="Check Box 34" hidden="1">
          <a:extLst>
            <a:ext uri="{63B3BB69-23CF-44E3-9099-C40C66FF867C}">
              <a14:compatExt xmlns:a14="http://schemas.microsoft.com/office/drawing/2010/main" spid="_x0000_s1058"/>
            </a:ext>
            <a:ext uri="{FF2B5EF4-FFF2-40B4-BE49-F238E27FC236}">
              <a16:creationId xmlns:a16="http://schemas.microsoft.com/office/drawing/2014/main" id="{1F4178D1-65E8-4969-8342-85D171CB6976}"/>
            </a:ext>
          </a:extLst>
        </xdr:cNvPr>
        <xdr:cNvSpPr/>
      </xdr:nvSpPr>
      <xdr:spPr bwMode="auto">
        <a:xfrm>
          <a:off x="7520940" y="8176260"/>
          <a:ext cx="152400" cy="195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56</xdr:row>
      <xdr:rowOff>7620</xdr:rowOff>
    </xdr:from>
    <xdr:to>
      <xdr:col>6</xdr:col>
      <xdr:colOff>220980</xdr:colOff>
      <xdr:row>57</xdr:row>
      <xdr:rowOff>0</xdr:rowOff>
    </xdr:to>
    <xdr:sp macro="" textlink="">
      <xdr:nvSpPr>
        <xdr:cNvPr id="56" name="Check Box 35" hidden="1">
          <a:extLst>
            <a:ext uri="{63B3BB69-23CF-44E3-9099-C40C66FF867C}">
              <a14:compatExt xmlns:a14="http://schemas.microsoft.com/office/drawing/2010/main" spid="_x0000_s1059"/>
            </a:ext>
            <a:ext uri="{FF2B5EF4-FFF2-40B4-BE49-F238E27FC236}">
              <a16:creationId xmlns:a16="http://schemas.microsoft.com/office/drawing/2014/main" id="{EB06A9DD-2E89-4EB7-BB53-06E28DDDD5D7}"/>
            </a:ext>
          </a:extLst>
        </xdr:cNvPr>
        <xdr:cNvSpPr/>
      </xdr:nvSpPr>
      <xdr:spPr bwMode="auto">
        <a:xfrm>
          <a:off x="2446020" y="837438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57</xdr:row>
      <xdr:rowOff>7620</xdr:rowOff>
    </xdr:from>
    <xdr:to>
      <xdr:col>6</xdr:col>
      <xdr:colOff>220980</xdr:colOff>
      <xdr:row>58</xdr:row>
      <xdr:rowOff>1</xdr:rowOff>
    </xdr:to>
    <xdr:sp macro="" textlink="">
      <xdr:nvSpPr>
        <xdr:cNvPr id="57" name="Check Box 36" hidden="1">
          <a:extLst>
            <a:ext uri="{63B3BB69-23CF-44E3-9099-C40C66FF867C}">
              <a14:compatExt xmlns:a14="http://schemas.microsoft.com/office/drawing/2010/main" spid="_x0000_s1060"/>
            </a:ext>
            <a:ext uri="{FF2B5EF4-FFF2-40B4-BE49-F238E27FC236}">
              <a16:creationId xmlns:a16="http://schemas.microsoft.com/office/drawing/2014/main" id="{C96B879E-F7B4-47D1-B764-6A508A80A7F3}"/>
            </a:ext>
          </a:extLst>
        </xdr:cNvPr>
        <xdr:cNvSpPr/>
      </xdr:nvSpPr>
      <xdr:spPr bwMode="auto">
        <a:xfrm>
          <a:off x="2446020" y="857250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65</xdr:row>
      <xdr:rowOff>7620</xdr:rowOff>
    </xdr:from>
    <xdr:to>
      <xdr:col>6</xdr:col>
      <xdr:colOff>220980</xdr:colOff>
      <xdr:row>67</xdr:row>
      <xdr:rowOff>137160</xdr:rowOff>
    </xdr:to>
    <xdr:sp macro="" textlink="">
      <xdr:nvSpPr>
        <xdr:cNvPr id="58" name="Check Box 37" hidden="1">
          <a:extLst>
            <a:ext uri="{63B3BB69-23CF-44E3-9099-C40C66FF867C}">
              <a14:compatExt xmlns:a14="http://schemas.microsoft.com/office/drawing/2010/main" spid="_x0000_s1061"/>
            </a:ext>
            <a:ext uri="{FF2B5EF4-FFF2-40B4-BE49-F238E27FC236}">
              <a16:creationId xmlns:a16="http://schemas.microsoft.com/office/drawing/2014/main" id="{AB0FC673-845E-40E3-98FB-A2BF4B90B199}"/>
            </a:ext>
          </a:extLst>
        </xdr:cNvPr>
        <xdr:cNvSpPr/>
      </xdr:nvSpPr>
      <xdr:spPr bwMode="auto">
        <a:xfrm>
          <a:off x="2446020" y="99060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65</xdr:row>
      <xdr:rowOff>7620</xdr:rowOff>
    </xdr:from>
    <xdr:to>
      <xdr:col>10</xdr:col>
      <xdr:colOff>54187</xdr:colOff>
      <xdr:row>67</xdr:row>
      <xdr:rowOff>137160</xdr:rowOff>
    </xdr:to>
    <xdr:sp macro="" textlink="">
      <xdr:nvSpPr>
        <xdr:cNvPr id="59" name="Check Box 38" hidden="1">
          <a:extLst>
            <a:ext uri="{63B3BB69-23CF-44E3-9099-C40C66FF867C}">
              <a14:compatExt xmlns:a14="http://schemas.microsoft.com/office/drawing/2010/main" spid="_x0000_s1062"/>
            </a:ext>
            <a:ext uri="{FF2B5EF4-FFF2-40B4-BE49-F238E27FC236}">
              <a16:creationId xmlns:a16="http://schemas.microsoft.com/office/drawing/2014/main" id="{7A5224BF-2C48-4CBE-A09F-8B8B62136614}"/>
            </a:ext>
          </a:extLst>
        </xdr:cNvPr>
        <xdr:cNvSpPr/>
      </xdr:nvSpPr>
      <xdr:spPr bwMode="auto">
        <a:xfrm>
          <a:off x="4800600" y="990600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65</xdr:row>
      <xdr:rowOff>7620</xdr:rowOff>
    </xdr:from>
    <xdr:to>
      <xdr:col>12</xdr:col>
      <xdr:colOff>304800</xdr:colOff>
      <xdr:row>67</xdr:row>
      <xdr:rowOff>137160</xdr:rowOff>
    </xdr:to>
    <xdr:sp macro="" textlink="">
      <xdr:nvSpPr>
        <xdr:cNvPr id="60" name="Check Box 39" hidden="1">
          <a:extLst>
            <a:ext uri="{63B3BB69-23CF-44E3-9099-C40C66FF867C}">
              <a14:compatExt xmlns:a14="http://schemas.microsoft.com/office/drawing/2010/main" spid="_x0000_s1063"/>
            </a:ext>
            <a:ext uri="{FF2B5EF4-FFF2-40B4-BE49-F238E27FC236}">
              <a16:creationId xmlns:a16="http://schemas.microsoft.com/office/drawing/2014/main" id="{CE9AA292-6D3E-41DC-BE90-273184B50F94}"/>
            </a:ext>
          </a:extLst>
        </xdr:cNvPr>
        <xdr:cNvSpPr/>
      </xdr:nvSpPr>
      <xdr:spPr bwMode="auto">
        <a:xfrm>
          <a:off x="7520940" y="99060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66</xdr:row>
      <xdr:rowOff>7620</xdr:rowOff>
    </xdr:from>
    <xdr:to>
      <xdr:col>6</xdr:col>
      <xdr:colOff>220980</xdr:colOff>
      <xdr:row>67</xdr:row>
      <xdr:rowOff>175260</xdr:rowOff>
    </xdr:to>
    <xdr:sp macro="" textlink="">
      <xdr:nvSpPr>
        <xdr:cNvPr id="61" name="Check Box 40" hidden="1">
          <a:extLst>
            <a:ext uri="{63B3BB69-23CF-44E3-9099-C40C66FF867C}">
              <a14:compatExt xmlns:a14="http://schemas.microsoft.com/office/drawing/2010/main" spid="_x0000_s1064"/>
            </a:ext>
            <a:ext uri="{FF2B5EF4-FFF2-40B4-BE49-F238E27FC236}">
              <a16:creationId xmlns:a16="http://schemas.microsoft.com/office/drawing/2014/main" id="{2B9CA7EF-90ED-4B0A-8F39-5CC6560A8E18}"/>
            </a:ext>
          </a:extLst>
        </xdr:cNvPr>
        <xdr:cNvSpPr/>
      </xdr:nvSpPr>
      <xdr:spPr bwMode="auto">
        <a:xfrm>
          <a:off x="2446020" y="99441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66</xdr:row>
      <xdr:rowOff>7620</xdr:rowOff>
    </xdr:from>
    <xdr:to>
      <xdr:col>10</xdr:col>
      <xdr:colOff>54187</xdr:colOff>
      <xdr:row>67</xdr:row>
      <xdr:rowOff>175260</xdr:rowOff>
    </xdr:to>
    <xdr:sp macro="" textlink="">
      <xdr:nvSpPr>
        <xdr:cNvPr id="62" name="Check Box 41" hidden="1">
          <a:extLst>
            <a:ext uri="{63B3BB69-23CF-44E3-9099-C40C66FF867C}">
              <a14:compatExt xmlns:a14="http://schemas.microsoft.com/office/drawing/2010/main" spid="_x0000_s1065"/>
            </a:ext>
            <a:ext uri="{FF2B5EF4-FFF2-40B4-BE49-F238E27FC236}">
              <a16:creationId xmlns:a16="http://schemas.microsoft.com/office/drawing/2014/main" id="{EC4E57F5-6CD9-4349-B924-BB371AC3BAE9}"/>
            </a:ext>
          </a:extLst>
        </xdr:cNvPr>
        <xdr:cNvSpPr/>
      </xdr:nvSpPr>
      <xdr:spPr bwMode="auto">
        <a:xfrm>
          <a:off x="4800600" y="994410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69</xdr:row>
      <xdr:rowOff>7620</xdr:rowOff>
    </xdr:from>
    <xdr:to>
      <xdr:col>6</xdr:col>
      <xdr:colOff>220980</xdr:colOff>
      <xdr:row>70</xdr:row>
      <xdr:rowOff>0</xdr:rowOff>
    </xdr:to>
    <xdr:sp macro="" textlink="">
      <xdr:nvSpPr>
        <xdr:cNvPr id="63" name="Check Box 42" hidden="1">
          <a:extLst>
            <a:ext uri="{63B3BB69-23CF-44E3-9099-C40C66FF867C}">
              <a14:compatExt xmlns:a14="http://schemas.microsoft.com/office/drawing/2010/main" spid="_x0000_s1066"/>
            </a:ext>
            <a:ext uri="{FF2B5EF4-FFF2-40B4-BE49-F238E27FC236}">
              <a16:creationId xmlns:a16="http://schemas.microsoft.com/office/drawing/2014/main" id="{5DD08C4E-D196-44D0-95C9-283EE8101EA5}"/>
            </a:ext>
          </a:extLst>
        </xdr:cNvPr>
        <xdr:cNvSpPr/>
      </xdr:nvSpPr>
      <xdr:spPr bwMode="auto">
        <a:xfrm>
          <a:off x="2446020" y="102260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69</xdr:row>
      <xdr:rowOff>7620</xdr:rowOff>
    </xdr:from>
    <xdr:to>
      <xdr:col>12</xdr:col>
      <xdr:colOff>304800</xdr:colOff>
      <xdr:row>70</xdr:row>
      <xdr:rowOff>0</xdr:rowOff>
    </xdr:to>
    <xdr:sp macro="" textlink="">
      <xdr:nvSpPr>
        <xdr:cNvPr id="64" name="Check Box 43" hidden="1">
          <a:extLst>
            <a:ext uri="{63B3BB69-23CF-44E3-9099-C40C66FF867C}">
              <a14:compatExt xmlns:a14="http://schemas.microsoft.com/office/drawing/2010/main" spid="_x0000_s1067"/>
            </a:ext>
            <a:ext uri="{FF2B5EF4-FFF2-40B4-BE49-F238E27FC236}">
              <a16:creationId xmlns:a16="http://schemas.microsoft.com/office/drawing/2014/main" id="{CE93CDFC-A29B-4AAC-93E6-CAF378C74903}"/>
            </a:ext>
          </a:extLst>
        </xdr:cNvPr>
        <xdr:cNvSpPr/>
      </xdr:nvSpPr>
      <xdr:spPr bwMode="auto">
        <a:xfrm>
          <a:off x="7520940" y="102260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70</xdr:row>
      <xdr:rowOff>7620</xdr:rowOff>
    </xdr:from>
    <xdr:to>
      <xdr:col>6</xdr:col>
      <xdr:colOff>220980</xdr:colOff>
      <xdr:row>71</xdr:row>
      <xdr:rowOff>4736</xdr:rowOff>
    </xdr:to>
    <xdr:sp macro="" textlink="">
      <xdr:nvSpPr>
        <xdr:cNvPr id="65" name="Check Box 44" hidden="1">
          <a:extLst>
            <a:ext uri="{63B3BB69-23CF-44E3-9099-C40C66FF867C}">
              <a14:compatExt xmlns:a14="http://schemas.microsoft.com/office/drawing/2010/main" spid="_x0000_s1068"/>
            </a:ext>
            <a:ext uri="{FF2B5EF4-FFF2-40B4-BE49-F238E27FC236}">
              <a16:creationId xmlns:a16="http://schemas.microsoft.com/office/drawing/2014/main" id="{82CAE42E-3114-4FC5-A948-CAAAAC6028A5}"/>
            </a:ext>
          </a:extLst>
        </xdr:cNvPr>
        <xdr:cNvSpPr/>
      </xdr:nvSpPr>
      <xdr:spPr bwMode="auto">
        <a:xfrm>
          <a:off x="2446020" y="10424160"/>
          <a:ext cx="152400" cy="1952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71</xdr:row>
      <xdr:rowOff>7620</xdr:rowOff>
    </xdr:from>
    <xdr:to>
      <xdr:col>6</xdr:col>
      <xdr:colOff>220980</xdr:colOff>
      <xdr:row>72</xdr:row>
      <xdr:rowOff>0</xdr:rowOff>
    </xdr:to>
    <xdr:sp macro="" textlink="">
      <xdr:nvSpPr>
        <xdr:cNvPr id="66" name="Check Box 45" hidden="1">
          <a:extLst>
            <a:ext uri="{63B3BB69-23CF-44E3-9099-C40C66FF867C}">
              <a14:compatExt xmlns:a14="http://schemas.microsoft.com/office/drawing/2010/main" spid="_x0000_s1069"/>
            </a:ext>
            <a:ext uri="{FF2B5EF4-FFF2-40B4-BE49-F238E27FC236}">
              <a16:creationId xmlns:a16="http://schemas.microsoft.com/office/drawing/2014/main" id="{AB9B05F9-65EB-42AD-BFFD-12B235B43929}"/>
            </a:ext>
          </a:extLst>
        </xdr:cNvPr>
        <xdr:cNvSpPr/>
      </xdr:nvSpPr>
      <xdr:spPr bwMode="auto">
        <a:xfrm>
          <a:off x="2446020" y="10622280"/>
          <a:ext cx="15240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75</xdr:row>
      <xdr:rowOff>7620</xdr:rowOff>
    </xdr:from>
    <xdr:to>
      <xdr:col>6</xdr:col>
      <xdr:colOff>220980</xdr:colOff>
      <xdr:row>77</xdr:row>
      <xdr:rowOff>144780</xdr:rowOff>
    </xdr:to>
    <xdr:sp macro="" textlink="">
      <xdr:nvSpPr>
        <xdr:cNvPr id="67" name="Check Box 46" hidden="1">
          <a:extLst>
            <a:ext uri="{63B3BB69-23CF-44E3-9099-C40C66FF867C}">
              <a14:compatExt xmlns:a14="http://schemas.microsoft.com/office/drawing/2010/main" spid="_x0000_s1070"/>
            </a:ext>
            <a:ext uri="{FF2B5EF4-FFF2-40B4-BE49-F238E27FC236}">
              <a16:creationId xmlns:a16="http://schemas.microsoft.com/office/drawing/2014/main" id="{59894D62-16D3-4F28-8192-EFCEB6351E99}"/>
            </a:ext>
          </a:extLst>
        </xdr:cNvPr>
        <xdr:cNvSpPr/>
      </xdr:nvSpPr>
      <xdr:spPr bwMode="auto">
        <a:xfrm>
          <a:off x="2446020" y="113004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75</xdr:row>
      <xdr:rowOff>7620</xdr:rowOff>
    </xdr:from>
    <xdr:to>
      <xdr:col>10</xdr:col>
      <xdr:colOff>54187</xdr:colOff>
      <xdr:row>77</xdr:row>
      <xdr:rowOff>144780</xdr:rowOff>
    </xdr:to>
    <xdr:sp macro="" textlink="">
      <xdr:nvSpPr>
        <xdr:cNvPr id="68" name="Check Box 47" hidden="1">
          <a:extLst>
            <a:ext uri="{63B3BB69-23CF-44E3-9099-C40C66FF867C}">
              <a14:compatExt xmlns:a14="http://schemas.microsoft.com/office/drawing/2010/main" spid="_x0000_s1071"/>
            </a:ext>
            <a:ext uri="{FF2B5EF4-FFF2-40B4-BE49-F238E27FC236}">
              <a16:creationId xmlns:a16="http://schemas.microsoft.com/office/drawing/2014/main" id="{478C09EA-E647-4BA8-B3E0-321C121D7BF1}"/>
            </a:ext>
          </a:extLst>
        </xdr:cNvPr>
        <xdr:cNvSpPr/>
      </xdr:nvSpPr>
      <xdr:spPr bwMode="auto">
        <a:xfrm>
          <a:off x="4800600" y="1130046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75</xdr:row>
      <xdr:rowOff>7620</xdr:rowOff>
    </xdr:from>
    <xdr:to>
      <xdr:col>12</xdr:col>
      <xdr:colOff>304800</xdr:colOff>
      <xdr:row>77</xdr:row>
      <xdr:rowOff>144780</xdr:rowOff>
    </xdr:to>
    <xdr:sp macro="" textlink="">
      <xdr:nvSpPr>
        <xdr:cNvPr id="69" name="Check Box 48" hidden="1">
          <a:extLst>
            <a:ext uri="{63B3BB69-23CF-44E3-9099-C40C66FF867C}">
              <a14:compatExt xmlns:a14="http://schemas.microsoft.com/office/drawing/2010/main" spid="_x0000_s1072"/>
            </a:ext>
            <a:ext uri="{FF2B5EF4-FFF2-40B4-BE49-F238E27FC236}">
              <a16:creationId xmlns:a16="http://schemas.microsoft.com/office/drawing/2014/main" id="{8CBCA349-71C9-4BAC-B794-8348D1C1A69A}"/>
            </a:ext>
          </a:extLst>
        </xdr:cNvPr>
        <xdr:cNvSpPr/>
      </xdr:nvSpPr>
      <xdr:spPr bwMode="auto">
        <a:xfrm>
          <a:off x="7520940" y="113004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76</xdr:row>
      <xdr:rowOff>7620</xdr:rowOff>
    </xdr:from>
    <xdr:to>
      <xdr:col>6</xdr:col>
      <xdr:colOff>220980</xdr:colOff>
      <xdr:row>77</xdr:row>
      <xdr:rowOff>167640</xdr:rowOff>
    </xdr:to>
    <xdr:sp macro="" textlink="">
      <xdr:nvSpPr>
        <xdr:cNvPr id="70" name="Check Box 49" hidden="1">
          <a:extLst>
            <a:ext uri="{63B3BB69-23CF-44E3-9099-C40C66FF867C}">
              <a14:compatExt xmlns:a14="http://schemas.microsoft.com/office/drawing/2010/main" spid="_x0000_s1073"/>
            </a:ext>
            <a:ext uri="{FF2B5EF4-FFF2-40B4-BE49-F238E27FC236}">
              <a16:creationId xmlns:a16="http://schemas.microsoft.com/office/drawing/2014/main" id="{AA2408D4-64B5-42E8-93E6-D87F6DAACC5D}"/>
            </a:ext>
          </a:extLst>
        </xdr:cNvPr>
        <xdr:cNvSpPr/>
      </xdr:nvSpPr>
      <xdr:spPr bwMode="auto">
        <a:xfrm>
          <a:off x="2446020" y="113233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76</xdr:row>
      <xdr:rowOff>7620</xdr:rowOff>
    </xdr:from>
    <xdr:to>
      <xdr:col>10</xdr:col>
      <xdr:colOff>54187</xdr:colOff>
      <xdr:row>77</xdr:row>
      <xdr:rowOff>167640</xdr:rowOff>
    </xdr:to>
    <xdr:sp macro="" textlink="">
      <xdr:nvSpPr>
        <xdr:cNvPr id="71" name="Check Box 50" hidden="1">
          <a:extLst>
            <a:ext uri="{63B3BB69-23CF-44E3-9099-C40C66FF867C}">
              <a14:compatExt xmlns:a14="http://schemas.microsoft.com/office/drawing/2010/main" spid="_x0000_s1074"/>
            </a:ext>
            <a:ext uri="{FF2B5EF4-FFF2-40B4-BE49-F238E27FC236}">
              <a16:creationId xmlns:a16="http://schemas.microsoft.com/office/drawing/2014/main" id="{EBD6C1E6-19C0-477F-B3EF-CEF7357AFC77}"/>
            </a:ext>
          </a:extLst>
        </xdr:cNvPr>
        <xdr:cNvSpPr/>
      </xdr:nvSpPr>
      <xdr:spPr bwMode="auto">
        <a:xfrm>
          <a:off x="4800600" y="1132332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79</xdr:row>
      <xdr:rowOff>7620</xdr:rowOff>
    </xdr:from>
    <xdr:to>
      <xdr:col>6</xdr:col>
      <xdr:colOff>220980</xdr:colOff>
      <xdr:row>80</xdr:row>
      <xdr:rowOff>0</xdr:rowOff>
    </xdr:to>
    <xdr:sp macro="" textlink="">
      <xdr:nvSpPr>
        <xdr:cNvPr id="72" name="Check Box 51" hidden="1">
          <a:extLst>
            <a:ext uri="{63B3BB69-23CF-44E3-9099-C40C66FF867C}">
              <a14:compatExt xmlns:a14="http://schemas.microsoft.com/office/drawing/2010/main" spid="_x0000_s1075"/>
            </a:ext>
            <a:ext uri="{FF2B5EF4-FFF2-40B4-BE49-F238E27FC236}">
              <a16:creationId xmlns:a16="http://schemas.microsoft.com/office/drawing/2014/main" id="{A4F977F1-0375-4EDB-A6AD-1CB207CCBCCF}"/>
            </a:ext>
          </a:extLst>
        </xdr:cNvPr>
        <xdr:cNvSpPr/>
      </xdr:nvSpPr>
      <xdr:spPr bwMode="auto">
        <a:xfrm>
          <a:off x="2446020" y="116052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79</xdr:row>
      <xdr:rowOff>7620</xdr:rowOff>
    </xdr:from>
    <xdr:to>
      <xdr:col>12</xdr:col>
      <xdr:colOff>304800</xdr:colOff>
      <xdr:row>80</xdr:row>
      <xdr:rowOff>0</xdr:rowOff>
    </xdr:to>
    <xdr:sp macro="" textlink="">
      <xdr:nvSpPr>
        <xdr:cNvPr id="73" name="Check Box 52" hidden="1">
          <a:extLst>
            <a:ext uri="{63B3BB69-23CF-44E3-9099-C40C66FF867C}">
              <a14:compatExt xmlns:a14="http://schemas.microsoft.com/office/drawing/2010/main" spid="_x0000_s1076"/>
            </a:ext>
            <a:ext uri="{FF2B5EF4-FFF2-40B4-BE49-F238E27FC236}">
              <a16:creationId xmlns:a16="http://schemas.microsoft.com/office/drawing/2014/main" id="{C30069E9-D923-47F0-A699-0B5B05A5E7C6}"/>
            </a:ext>
          </a:extLst>
        </xdr:cNvPr>
        <xdr:cNvSpPr/>
      </xdr:nvSpPr>
      <xdr:spPr bwMode="auto">
        <a:xfrm>
          <a:off x="7520940" y="116052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80</xdr:row>
      <xdr:rowOff>7620</xdr:rowOff>
    </xdr:from>
    <xdr:to>
      <xdr:col>6</xdr:col>
      <xdr:colOff>220980</xdr:colOff>
      <xdr:row>81</xdr:row>
      <xdr:rowOff>1</xdr:rowOff>
    </xdr:to>
    <xdr:sp macro="" textlink="">
      <xdr:nvSpPr>
        <xdr:cNvPr id="74" name="Check Box 53" hidden="1">
          <a:extLst>
            <a:ext uri="{63B3BB69-23CF-44E3-9099-C40C66FF867C}">
              <a14:compatExt xmlns:a14="http://schemas.microsoft.com/office/drawing/2010/main" spid="_x0000_s1077"/>
            </a:ext>
            <a:ext uri="{FF2B5EF4-FFF2-40B4-BE49-F238E27FC236}">
              <a16:creationId xmlns:a16="http://schemas.microsoft.com/office/drawing/2014/main" id="{1ED738E9-09EE-46A4-8629-091A291E0F6E}"/>
            </a:ext>
          </a:extLst>
        </xdr:cNvPr>
        <xdr:cNvSpPr/>
      </xdr:nvSpPr>
      <xdr:spPr bwMode="auto">
        <a:xfrm>
          <a:off x="2446020" y="1180338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81</xdr:row>
      <xdr:rowOff>7620</xdr:rowOff>
    </xdr:from>
    <xdr:to>
      <xdr:col>6</xdr:col>
      <xdr:colOff>220980</xdr:colOff>
      <xdr:row>82</xdr:row>
      <xdr:rowOff>0</xdr:rowOff>
    </xdr:to>
    <xdr:sp macro="" textlink="">
      <xdr:nvSpPr>
        <xdr:cNvPr id="75" name="Check Box 54" hidden="1">
          <a:extLst>
            <a:ext uri="{63B3BB69-23CF-44E3-9099-C40C66FF867C}">
              <a14:compatExt xmlns:a14="http://schemas.microsoft.com/office/drawing/2010/main" spid="_x0000_s1078"/>
            </a:ext>
            <a:ext uri="{FF2B5EF4-FFF2-40B4-BE49-F238E27FC236}">
              <a16:creationId xmlns:a16="http://schemas.microsoft.com/office/drawing/2014/main" id="{A5A527D7-1817-4050-A2B0-DDCA508DD0A7}"/>
            </a:ext>
          </a:extLst>
        </xdr:cNvPr>
        <xdr:cNvSpPr/>
      </xdr:nvSpPr>
      <xdr:spPr bwMode="auto">
        <a:xfrm>
          <a:off x="2446020" y="12001500"/>
          <a:ext cx="15240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89</xdr:row>
      <xdr:rowOff>7620</xdr:rowOff>
    </xdr:from>
    <xdr:to>
      <xdr:col>6</xdr:col>
      <xdr:colOff>220980</xdr:colOff>
      <xdr:row>90</xdr:row>
      <xdr:rowOff>144780</xdr:rowOff>
    </xdr:to>
    <xdr:sp macro="" textlink="">
      <xdr:nvSpPr>
        <xdr:cNvPr id="76" name="Check Box 55" hidden="1">
          <a:extLst>
            <a:ext uri="{63B3BB69-23CF-44E3-9099-C40C66FF867C}">
              <a14:compatExt xmlns:a14="http://schemas.microsoft.com/office/drawing/2010/main" spid="_x0000_s1079"/>
            </a:ext>
            <a:ext uri="{FF2B5EF4-FFF2-40B4-BE49-F238E27FC236}">
              <a16:creationId xmlns:a16="http://schemas.microsoft.com/office/drawing/2014/main" id="{4BD3D5AF-E7C2-4679-857D-E2155E427A35}"/>
            </a:ext>
          </a:extLst>
        </xdr:cNvPr>
        <xdr:cNvSpPr/>
      </xdr:nvSpPr>
      <xdr:spPr bwMode="auto">
        <a:xfrm>
          <a:off x="2446020" y="133121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89</xdr:row>
      <xdr:rowOff>7620</xdr:rowOff>
    </xdr:from>
    <xdr:to>
      <xdr:col>10</xdr:col>
      <xdr:colOff>54187</xdr:colOff>
      <xdr:row>90</xdr:row>
      <xdr:rowOff>144780</xdr:rowOff>
    </xdr:to>
    <xdr:sp macro="" textlink="">
      <xdr:nvSpPr>
        <xdr:cNvPr id="77" name="Check Box 56" hidden="1">
          <a:extLst>
            <a:ext uri="{63B3BB69-23CF-44E3-9099-C40C66FF867C}">
              <a14:compatExt xmlns:a14="http://schemas.microsoft.com/office/drawing/2010/main" spid="_x0000_s1080"/>
            </a:ext>
            <a:ext uri="{FF2B5EF4-FFF2-40B4-BE49-F238E27FC236}">
              <a16:creationId xmlns:a16="http://schemas.microsoft.com/office/drawing/2014/main" id="{E17CC682-E75E-4A4D-83AC-A45D796576AA}"/>
            </a:ext>
          </a:extLst>
        </xdr:cNvPr>
        <xdr:cNvSpPr/>
      </xdr:nvSpPr>
      <xdr:spPr bwMode="auto">
        <a:xfrm>
          <a:off x="4800600" y="1331214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89</xdr:row>
      <xdr:rowOff>7620</xdr:rowOff>
    </xdr:from>
    <xdr:to>
      <xdr:col>12</xdr:col>
      <xdr:colOff>304800</xdr:colOff>
      <xdr:row>90</xdr:row>
      <xdr:rowOff>144780</xdr:rowOff>
    </xdr:to>
    <xdr:sp macro="" textlink="">
      <xdr:nvSpPr>
        <xdr:cNvPr id="78" name="Check Box 57" hidden="1">
          <a:extLst>
            <a:ext uri="{63B3BB69-23CF-44E3-9099-C40C66FF867C}">
              <a14:compatExt xmlns:a14="http://schemas.microsoft.com/office/drawing/2010/main" spid="_x0000_s1081"/>
            </a:ext>
            <a:ext uri="{FF2B5EF4-FFF2-40B4-BE49-F238E27FC236}">
              <a16:creationId xmlns:a16="http://schemas.microsoft.com/office/drawing/2014/main" id="{E9B1EC56-9F66-414C-9C8C-379FC50A5A90}"/>
            </a:ext>
          </a:extLst>
        </xdr:cNvPr>
        <xdr:cNvSpPr/>
      </xdr:nvSpPr>
      <xdr:spPr bwMode="auto">
        <a:xfrm>
          <a:off x="7520940" y="133121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90</xdr:row>
      <xdr:rowOff>7620</xdr:rowOff>
    </xdr:from>
    <xdr:to>
      <xdr:col>6</xdr:col>
      <xdr:colOff>220980</xdr:colOff>
      <xdr:row>91</xdr:row>
      <xdr:rowOff>0</xdr:rowOff>
    </xdr:to>
    <xdr:sp macro="" textlink="">
      <xdr:nvSpPr>
        <xdr:cNvPr id="79" name="Check Box 58" hidden="1">
          <a:extLst>
            <a:ext uri="{63B3BB69-23CF-44E3-9099-C40C66FF867C}">
              <a14:compatExt xmlns:a14="http://schemas.microsoft.com/office/drawing/2010/main" spid="_x0000_s1082"/>
            </a:ext>
            <a:ext uri="{FF2B5EF4-FFF2-40B4-BE49-F238E27FC236}">
              <a16:creationId xmlns:a16="http://schemas.microsoft.com/office/drawing/2014/main" id="{40EAD3FD-BE47-4E26-B2B8-F3EF9CE1C2C0}"/>
            </a:ext>
          </a:extLst>
        </xdr:cNvPr>
        <xdr:cNvSpPr/>
      </xdr:nvSpPr>
      <xdr:spPr bwMode="auto">
        <a:xfrm>
          <a:off x="2446020" y="1336548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90</xdr:row>
      <xdr:rowOff>7620</xdr:rowOff>
    </xdr:from>
    <xdr:to>
      <xdr:col>10</xdr:col>
      <xdr:colOff>54187</xdr:colOff>
      <xdr:row>91</xdr:row>
      <xdr:rowOff>0</xdr:rowOff>
    </xdr:to>
    <xdr:sp macro="" textlink="">
      <xdr:nvSpPr>
        <xdr:cNvPr id="80" name="Check Box 59" hidden="1">
          <a:extLst>
            <a:ext uri="{63B3BB69-23CF-44E3-9099-C40C66FF867C}">
              <a14:compatExt xmlns:a14="http://schemas.microsoft.com/office/drawing/2010/main" spid="_x0000_s1083"/>
            </a:ext>
            <a:ext uri="{FF2B5EF4-FFF2-40B4-BE49-F238E27FC236}">
              <a16:creationId xmlns:a16="http://schemas.microsoft.com/office/drawing/2014/main" id="{6E90BC0B-2606-48B4-9B2B-F6B70A2FF079}"/>
            </a:ext>
          </a:extLst>
        </xdr:cNvPr>
        <xdr:cNvSpPr/>
      </xdr:nvSpPr>
      <xdr:spPr bwMode="auto">
        <a:xfrm>
          <a:off x="4800600" y="1336548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90</xdr:row>
      <xdr:rowOff>7620</xdr:rowOff>
    </xdr:from>
    <xdr:to>
      <xdr:col>12</xdr:col>
      <xdr:colOff>304800</xdr:colOff>
      <xdr:row>91</xdr:row>
      <xdr:rowOff>0</xdr:rowOff>
    </xdr:to>
    <xdr:sp macro="" textlink="">
      <xdr:nvSpPr>
        <xdr:cNvPr id="81" name="Check Box 60" hidden="1">
          <a:extLst>
            <a:ext uri="{63B3BB69-23CF-44E3-9099-C40C66FF867C}">
              <a14:compatExt xmlns:a14="http://schemas.microsoft.com/office/drawing/2010/main" spid="_x0000_s1084"/>
            </a:ext>
            <a:ext uri="{FF2B5EF4-FFF2-40B4-BE49-F238E27FC236}">
              <a16:creationId xmlns:a16="http://schemas.microsoft.com/office/drawing/2014/main" id="{C656C980-099B-4394-B4DD-A6D4198B3F78}"/>
            </a:ext>
          </a:extLst>
        </xdr:cNvPr>
        <xdr:cNvSpPr/>
      </xdr:nvSpPr>
      <xdr:spPr bwMode="auto">
        <a:xfrm>
          <a:off x="7520940" y="1336548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91</xdr:row>
      <xdr:rowOff>7620</xdr:rowOff>
    </xdr:from>
    <xdr:to>
      <xdr:col>6</xdr:col>
      <xdr:colOff>220980</xdr:colOff>
      <xdr:row>92</xdr:row>
      <xdr:rowOff>144780</xdr:rowOff>
    </xdr:to>
    <xdr:sp macro="" textlink="">
      <xdr:nvSpPr>
        <xdr:cNvPr id="82" name="Check Box 61" hidden="1">
          <a:extLst>
            <a:ext uri="{63B3BB69-23CF-44E3-9099-C40C66FF867C}">
              <a14:compatExt xmlns:a14="http://schemas.microsoft.com/office/drawing/2010/main" spid="_x0000_s1085"/>
            </a:ext>
            <a:ext uri="{FF2B5EF4-FFF2-40B4-BE49-F238E27FC236}">
              <a16:creationId xmlns:a16="http://schemas.microsoft.com/office/drawing/2014/main" id="{79F8E957-A7BD-4047-AAF4-96CADABF2509}"/>
            </a:ext>
          </a:extLst>
        </xdr:cNvPr>
        <xdr:cNvSpPr/>
      </xdr:nvSpPr>
      <xdr:spPr bwMode="auto">
        <a:xfrm>
          <a:off x="2446020" y="135636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91</xdr:row>
      <xdr:rowOff>7620</xdr:rowOff>
    </xdr:from>
    <xdr:to>
      <xdr:col>10</xdr:col>
      <xdr:colOff>54187</xdr:colOff>
      <xdr:row>92</xdr:row>
      <xdr:rowOff>144780</xdr:rowOff>
    </xdr:to>
    <xdr:sp macro="" textlink="">
      <xdr:nvSpPr>
        <xdr:cNvPr id="83" name="Check Box 62" hidden="1">
          <a:extLst>
            <a:ext uri="{63B3BB69-23CF-44E3-9099-C40C66FF867C}">
              <a14:compatExt xmlns:a14="http://schemas.microsoft.com/office/drawing/2010/main" spid="_x0000_s1086"/>
            </a:ext>
            <a:ext uri="{FF2B5EF4-FFF2-40B4-BE49-F238E27FC236}">
              <a16:creationId xmlns:a16="http://schemas.microsoft.com/office/drawing/2014/main" id="{E077FAE8-4DD9-4BBC-8367-71403E262F1D}"/>
            </a:ext>
          </a:extLst>
        </xdr:cNvPr>
        <xdr:cNvSpPr/>
      </xdr:nvSpPr>
      <xdr:spPr bwMode="auto">
        <a:xfrm>
          <a:off x="4800600" y="1356360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94</xdr:row>
      <xdr:rowOff>7620</xdr:rowOff>
    </xdr:from>
    <xdr:to>
      <xdr:col>6</xdr:col>
      <xdr:colOff>220980</xdr:colOff>
      <xdr:row>95</xdr:row>
      <xdr:rowOff>0</xdr:rowOff>
    </xdr:to>
    <xdr:sp macro="" textlink="">
      <xdr:nvSpPr>
        <xdr:cNvPr id="84" name="Check Box 63" hidden="1">
          <a:extLst>
            <a:ext uri="{63B3BB69-23CF-44E3-9099-C40C66FF867C}">
              <a14:compatExt xmlns:a14="http://schemas.microsoft.com/office/drawing/2010/main" spid="_x0000_s1087"/>
            </a:ext>
            <a:ext uri="{FF2B5EF4-FFF2-40B4-BE49-F238E27FC236}">
              <a16:creationId xmlns:a16="http://schemas.microsoft.com/office/drawing/2014/main" id="{B3510B9B-2812-4633-BAEF-934D0D5EA68A}"/>
            </a:ext>
          </a:extLst>
        </xdr:cNvPr>
        <xdr:cNvSpPr/>
      </xdr:nvSpPr>
      <xdr:spPr bwMode="auto">
        <a:xfrm>
          <a:off x="2446020" y="138760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94</xdr:row>
      <xdr:rowOff>7620</xdr:rowOff>
    </xdr:from>
    <xdr:to>
      <xdr:col>12</xdr:col>
      <xdr:colOff>304800</xdr:colOff>
      <xdr:row>95</xdr:row>
      <xdr:rowOff>0</xdr:rowOff>
    </xdr:to>
    <xdr:sp macro="" textlink="">
      <xdr:nvSpPr>
        <xdr:cNvPr id="85" name="Check Box 64" hidden="1">
          <a:extLst>
            <a:ext uri="{63B3BB69-23CF-44E3-9099-C40C66FF867C}">
              <a14:compatExt xmlns:a14="http://schemas.microsoft.com/office/drawing/2010/main" spid="_x0000_s1088"/>
            </a:ext>
            <a:ext uri="{FF2B5EF4-FFF2-40B4-BE49-F238E27FC236}">
              <a16:creationId xmlns:a16="http://schemas.microsoft.com/office/drawing/2014/main" id="{396BB0FE-8F76-4285-956D-9C7E1118B52B}"/>
            </a:ext>
          </a:extLst>
        </xdr:cNvPr>
        <xdr:cNvSpPr/>
      </xdr:nvSpPr>
      <xdr:spPr bwMode="auto">
        <a:xfrm>
          <a:off x="7520940" y="138760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95</xdr:row>
      <xdr:rowOff>7620</xdr:rowOff>
    </xdr:from>
    <xdr:to>
      <xdr:col>6</xdr:col>
      <xdr:colOff>220980</xdr:colOff>
      <xdr:row>96</xdr:row>
      <xdr:rowOff>0</xdr:rowOff>
    </xdr:to>
    <xdr:sp macro="" textlink="">
      <xdr:nvSpPr>
        <xdr:cNvPr id="86" name="Check Box 65" hidden="1">
          <a:extLst>
            <a:ext uri="{63B3BB69-23CF-44E3-9099-C40C66FF867C}">
              <a14:compatExt xmlns:a14="http://schemas.microsoft.com/office/drawing/2010/main" spid="_x0000_s1089"/>
            </a:ext>
            <a:ext uri="{FF2B5EF4-FFF2-40B4-BE49-F238E27FC236}">
              <a16:creationId xmlns:a16="http://schemas.microsoft.com/office/drawing/2014/main" id="{B4EC4847-45EC-43DE-B33D-D4A668EEB1DD}"/>
            </a:ext>
          </a:extLst>
        </xdr:cNvPr>
        <xdr:cNvSpPr/>
      </xdr:nvSpPr>
      <xdr:spPr bwMode="auto">
        <a:xfrm>
          <a:off x="2446020" y="140741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96</xdr:row>
      <xdr:rowOff>7620</xdr:rowOff>
    </xdr:from>
    <xdr:to>
      <xdr:col>6</xdr:col>
      <xdr:colOff>220980</xdr:colOff>
      <xdr:row>97</xdr:row>
      <xdr:rowOff>1</xdr:rowOff>
    </xdr:to>
    <xdr:sp macro="" textlink="">
      <xdr:nvSpPr>
        <xdr:cNvPr id="87" name="Check Box 66" hidden="1">
          <a:extLst>
            <a:ext uri="{63B3BB69-23CF-44E3-9099-C40C66FF867C}">
              <a14:compatExt xmlns:a14="http://schemas.microsoft.com/office/drawing/2010/main" spid="_x0000_s1090"/>
            </a:ext>
            <a:ext uri="{FF2B5EF4-FFF2-40B4-BE49-F238E27FC236}">
              <a16:creationId xmlns:a16="http://schemas.microsoft.com/office/drawing/2014/main" id="{55BCEEA8-D232-47E0-88A7-1E814F1F8C15}"/>
            </a:ext>
          </a:extLst>
        </xdr:cNvPr>
        <xdr:cNvSpPr/>
      </xdr:nvSpPr>
      <xdr:spPr bwMode="auto">
        <a:xfrm>
          <a:off x="2446020" y="1427226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100</xdr:row>
      <xdr:rowOff>7620</xdr:rowOff>
    </xdr:from>
    <xdr:to>
      <xdr:col>6</xdr:col>
      <xdr:colOff>220980</xdr:colOff>
      <xdr:row>101</xdr:row>
      <xdr:rowOff>1</xdr:rowOff>
    </xdr:to>
    <xdr:sp macro="" textlink="">
      <xdr:nvSpPr>
        <xdr:cNvPr id="88" name="Check Box 67" hidden="1">
          <a:extLst>
            <a:ext uri="{63B3BB69-23CF-44E3-9099-C40C66FF867C}">
              <a14:compatExt xmlns:a14="http://schemas.microsoft.com/office/drawing/2010/main" spid="_x0000_s1091"/>
            </a:ext>
            <a:ext uri="{FF2B5EF4-FFF2-40B4-BE49-F238E27FC236}">
              <a16:creationId xmlns:a16="http://schemas.microsoft.com/office/drawing/2014/main" id="{996AD5A6-BBF5-4EDD-8A0D-FD46BD8762A5}"/>
            </a:ext>
          </a:extLst>
        </xdr:cNvPr>
        <xdr:cNvSpPr/>
      </xdr:nvSpPr>
      <xdr:spPr bwMode="auto">
        <a:xfrm>
          <a:off x="2446020" y="1477518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100</xdr:row>
      <xdr:rowOff>7620</xdr:rowOff>
    </xdr:from>
    <xdr:to>
      <xdr:col>10</xdr:col>
      <xdr:colOff>54187</xdr:colOff>
      <xdr:row>101</xdr:row>
      <xdr:rowOff>1</xdr:rowOff>
    </xdr:to>
    <xdr:sp macro="" textlink="">
      <xdr:nvSpPr>
        <xdr:cNvPr id="89" name="Check Box 68" hidden="1">
          <a:extLst>
            <a:ext uri="{63B3BB69-23CF-44E3-9099-C40C66FF867C}">
              <a14:compatExt xmlns:a14="http://schemas.microsoft.com/office/drawing/2010/main" spid="_x0000_s1092"/>
            </a:ext>
            <a:ext uri="{FF2B5EF4-FFF2-40B4-BE49-F238E27FC236}">
              <a16:creationId xmlns:a16="http://schemas.microsoft.com/office/drawing/2014/main" id="{18C34F18-6684-462F-8088-DEBF3F4B3B49}"/>
            </a:ext>
          </a:extLst>
        </xdr:cNvPr>
        <xdr:cNvSpPr/>
      </xdr:nvSpPr>
      <xdr:spPr bwMode="auto">
        <a:xfrm>
          <a:off x="4800600" y="1477518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100</xdr:row>
      <xdr:rowOff>7620</xdr:rowOff>
    </xdr:from>
    <xdr:to>
      <xdr:col>12</xdr:col>
      <xdr:colOff>304800</xdr:colOff>
      <xdr:row>101</xdr:row>
      <xdr:rowOff>1</xdr:rowOff>
    </xdr:to>
    <xdr:sp macro="" textlink="">
      <xdr:nvSpPr>
        <xdr:cNvPr id="90" name="Check Box 69" hidden="1">
          <a:extLst>
            <a:ext uri="{63B3BB69-23CF-44E3-9099-C40C66FF867C}">
              <a14:compatExt xmlns:a14="http://schemas.microsoft.com/office/drawing/2010/main" spid="_x0000_s1093"/>
            </a:ext>
            <a:ext uri="{FF2B5EF4-FFF2-40B4-BE49-F238E27FC236}">
              <a16:creationId xmlns:a16="http://schemas.microsoft.com/office/drawing/2014/main" id="{18766096-A70B-4259-B9E6-19C14A5AE0CC}"/>
            </a:ext>
          </a:extLst>
        </xdr:cNvPr>
        <xdr:cNvSpPr/>
      </xdr:nvSpPr>
      <xdr:spPr bwMode="auto">
        <a:xfrm>
          <a:off x="7520940" y="1477518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101</xdr:row>
      <xdr:rowOff>7620</xdr:rowOff>
    </xdr:from>
    <xdr:to>
      <xdr:col>6</xdr:col>
      <xdr:colOff>220980</xdr:colOff>
      <xdr:row>102</xdr:row>
      <xdr:rowOff>137159</xdr:rowOff>
    </xdr:to>
    <xdr:sp macro="" textlink="">
      <xdr:nvSpPr>
        <xdr:cNvPr id="91" name="Check Box 70" hidden="1">
          <a:extLst>
            <a:ext uri="{63B3BB69-23CF-44E3-9099-C40C66FF867C}">
              <a14:compatExt xmlns:a14="http://schemas.microsoft.com/office/drawing/2010/main" spid="_x0000_s1094"/>
            </a:ext>
            <a:ext uri="{FF2B5EF4-FFF2-40B4-BE49-F238E27FC236}">
              <a16:creationId xmlns:a16="http://schemas.microsoft.com/office/drawing/2014/main" id="{B6789F6C-E0EB-4E71-A558-3B8FD9D732F4}"/>
            </a:ext>
          </a:extLst>
        </xdr:cNvPr>
        <xdr:cNvSpPr/>
      </xdr:nvSpPr>
      <xdr:spPr bwMode="auto">
        <a:xfrm>
          <a:off x="2446020" y="14973300"/>
          <a:ext cx="152400" cy="190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101</xdr:row>
      <xdr:rowOff>7620</xdr:rowOff>
    </xdr:from>
    <xdr:to>
      <xdr:col>10</xdr:col>
      <xdr:colOff>54187</xdr:colOff>
      <xdr:row>102</xdr:row>
      <xdr:rowOff>137159</xdr:rowOff>
    </xdr:to>
    <xdr:sp macro="" textlink="">
      <xdr:nvSpPr>
        <xdr:cNvPr id="92" name="Check Box 71" hidden="1">
          <a:extLst>
            <a:ext uri="{63B3BB69-23CF-44E3-9099-C40C66FF867C}">
              <a14:compatExt xmlns:a14="http://schemas.microsoft.com/office/drawing/2010/main" spid="_x0000_s1095"/>
            </a:ext>
            <a:ext uri="{FF2B5EF4-FFF2-40B4-BE49-F238E27FC236}">
              <a16:creationId xmlns:a16="http://schemas.microsoft.com/office/drawing/2014/main" id="{D46DF6A2-B8B5-48E7-BD0B-2170BA9A2186}"/>
            </a:ext>
          </a:extLst>
        </xdr:cNvPr>
        <xdr:cNvSpPr/>
      </xdr:nvSpPr>
      <xdr:spPr bwMode="auto">
        <a:xfrm>
          <a:off x="4800600" y="14973300"/>
          <a:ext cx="153247" cy="190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104</xdr:row>
      <xdr:rowOff>7620</xdr:rowOff>
    </xdr:from>
    <xdr:to>
      <xdr:col>6</xdr:col>
      <xdr:colOff>220980</xdr:colOff>
      <xdr:row>105</xdr:row>
      <xdr:rowOff>1</xdr:rowOff>
    </xdr:to>
    <xdr:sp macro="" textlink="">
      <xdr:nvSpPr>
        <xdr:cNvPr id="93" name="Check Box 72" hidden="1">
          <a:extLst>
            <a:ext uri="{63B3BB69-23CF-44E3-9099-C40C66FF867C}">
              <a14:compatExt xmlns:a14="http://schemas.microsoft.com/office/drawing/2010/main" spid="_x0000_s1096"/>
            </a:ext>
            <a:ext uri="{FF2B5EF4-FFF2-40B4-BE49-F238E27FC236}">
              <a16:creationId xmlns:a16="http://schemas.microsoft.com/office/drawing/2014/main" id="{EB84A523-ECAD-4708-A335-5DBDB07A9801}"/>
            </a:ext>
          </a:extLst>
        </xdr:cNvPr>
        <xdr:cNvSpPr/>
      </xdr:nvSpPr>
      <xdr:spPr bwMode="auto">
        <a:xfrm>
          <a:off x="2446020" y="152933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104</xdr:row>
      <xdr:rowOff>7620</xdr:rowOff>
    </xdr:from>
    <xdr:to>
      <xdr:col>12</xdr:col>
      <xdr:colOff>304800</xdr:colOff>
      <xdr:row>105</xdr:row>
      <xdr:rowOff>1</xdr:rowOff>
    </xdr:to>
    <xdr:sp macro="" textlink="">
      <xdr:nvSpPr>
        <xdr:cNvPr id="94" name="Check Box 73" hidden="1">
          <a:extLst>
            <a:ext uri="{63B3BB69-23CF-44E3-9099-C40C66FF867C}">
              <a14:compatExt xmlns:a14="http://schemas.microsoft.com/office/drawing/2010/main" spid="_x0000_s1097"/>
            </a:ext>
            <a:ext uri="{FF2B5EF4-FFF2-40B4-BE49-F238E27FC236}">
              <a16:creationId xmlns:a16="http://schemas.microsoft.com/office/drawing/2014/main" id="{C26F82FB-E17E-45B1-ADA9-B3730900F168}"/>
            </a:ext>
          </a:extLst>
        </xdr:cNvPr>
        <xdr:cNvSpPr/>
      </xdr:nvSpPr>
      <xdr:spPr bwMode="auto">
        <a:xfrm>
          <a:off x="7520940" y="152933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105</xdr:row>
      <xdr:rowOff>7620</xdr:rowOff>
    </xdr:from>
    <xdr:to>
      <xdr:col>6</xdr:col>
      <xdr:colOff>220980</xdr:colOff>
      <xdr:row>106</xdr:row>
      <xdr:rowOff>0</xdr:rowOff>
    </xdr:to>
    <xdr:sp macro="" textlink="">
      <xdr:nvSpPr>
        <xdr:cNvPr id="95" name="Check Box 74" hidden="1">
          <a:extLst>
            <a:ext uri="{63B3BB69-23CF-44E3-9099-C40C66FF867C}">
              <a14:compatExt xmlns:a14="http://schemas.microsoft.com/office/drawing/2010/main" spid="_x0000_s1098"/>
            </a:ext>
            <a:ext uri="{FF2B5EF4-FFF2-40B4-BE49-F238E27FC236}">
              <a16:creationId xmlns:a16="http://schemas.microsoft.com/office/drawing/2014/main" id="{B3CB603A-0AAE-4D78-BAB7-B3DB95DC13A7}"/>
            </a:ext>
          </a:extLst>
        </xdr:cNvPr>
        <xdr:cNvSpPr/>
      </xdr:nvSpPr>
      <xdr:spPr bwMode="auto">
        <a:xfrm>
          <a:off x="2446020" y="154914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106</xdr:row>
      <xdr:rowOff>7620</xdr:rowOff>
    </xdr:from>
    <xdr:to>
      <xdr:col>6</xdr:col>
      <xdr:colOff>220980</xdr:colOff>
      <xdr:row>107</xdr:row>
      <xdr:rowOff>8881</xdr:rowOff>
    </xdr:to>
    <xdr:sp macro="" textlink="">
      <xdr:nvSpPr>
        <xdr:cNvPr id="96" name="Check Box 75" hidden="1">
          <a:extLst>
            <a:ext uri="{63B3BB69-23CF-44E3-9099-C40C66FF867C}">
              <a14:compatExt xmlns:a14="http://schemas.microsoft.com/office/drawing/2010/main" spid="_x0000_s1099"/>
            </a:ext>
            <a:ext uri="{FF2B5EF4-FFF2-40B4-BE49-F238E27FC236}">
              <a16:creationId xmlns:a16="http://schemas.microsoft.com/office/drawing/2014/main" id="{B9F08202-AFBF-4BC1-A639-BF13FFB7B4A6}"/>
            </a:ext>
          </a:extLst>
        </xdr:cNvPr>
        <xdr:cNvSpPr/>
      </xdr:nvSpPr>
      <xdr:spPr bwMode="auto">
        <a:xfrm>
          <a:off x="2446020" y="15689580"/>
          <a:ext cx="152400" cy="1841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114</xdr:row>
      <xdr:rowOff>7620</xdr:rowOff>
    </xdr:from>
    <xdr:to>
      <xdr:col>6</xdr:col>
      <xdr:colOff>220980</xdr:colOff>
      <xdr:row>116</xdr:row>
      <xdr:rowOff>137161</xdr:rowOff>
    </xdr:to>
    <xdr:sp macro="" textlink="">
      <xdr:nvSpPr>
        <xdr:cNvPr id="97" name="Check Box 76" hidden="1">
          <a:extLst>
            <a:ext uri="{63B3BB69-23CF-44E3-9099-C40C66FF867C}">
              <a14:compatExt xmlns:a14="http://schemas.microsoft.com/office/drawing/2010/main" spid="_x0000_s1100"/>
            </a:ext>
            <a:ext uri="{FF2B5EF4-FFF2-40B4-BE49-F238E27FC236}">
              <a16:creationId xmlns:a16="http://schemas.microsoft.com/office/drawing/2014/main" id="{9EC66853-7C5E-4A01-9E4A-DCE8D57CB847}"/>
            </a:ext>
          </a:extLst>
        </xdr:cNvPr>
        <xdr:cNvSpPr/>
      </xdr:nvSpPr>
      <xdr:spPr bwMode="auto">
        <a:xfrm>
          <a:off x="2446020" y="171221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114</xdr:row>
      <xdr:rowOff>7620</xdr:rowOff>
    </xdr:from>
    <xdr:to>
      <xdr:col>10</xdr:col>
      <xdr:colOff>54187</xdr:colOff>
      <xdr:row>116</xdr:row>
      <xdr:rowOff>137161</xdr:rowOff>
    </xdr:to>
    <xdr:sp macro="" textlink="">
      <xdr:nvSpPr>
        <xdr:cNvPr id="98" name="Check Box 77" hidden="1">
          <a:extLst>
            <a:ext uri="{63B3BB69-23CF-44E3-9099-C40C66FF867C}">
              <a14:compatExt xmlns:a14="http://schemas.microsoft.com/office/drawing/2010/main" spid="_x0000_s1101"/>
            </a:ext>
            <a:ext uri="{FF2B5EF4-FFF2-40B4-BE49-F238E27FC236}">
              <a16:creationId xmlns:a16="http://schemas.microsoft.com/office/drawing/2014/main" id="{410D1355-618B-4EEE-966E-8EE5B2D0C55F}"/>
            </a:ext>
          </a:extLst>
        </xdr:cNvPr>
        <xdr:cNvSpPr/>
      </xdr:nvSpPr>
      <xdr:spPr bwMode="auto">
        <a:xfrm>
          <a:off x="4800600" y="1712214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114</xdr:row>
      <xdr:rowOff>7620</xdr:rowOff>
    </xdr:from>
    <xdr:to>
      <xdr:col>12</xdr:col>
      <xdr:colOff>304800</xdr:colOff>
      <xdr:row>116</xdr:row>
      <xdr:rowOff>137161</xdr:rowOff>
    </xdr:to>
    <xdr:sp macro="" textlink="">
      <xdr:nvSpPr>
        <xdr:cNvPr id="99" name="Check Box 78" hidden="1">
          <a:extLst>
            <a:ext uri="{63B3BB69-23CF-44E3-9099-C40C66FF867C}">
              <a14:compatExt xmlns:a14="http://schemas.microsoft.com/office/drawing/2010/main" spid="_x0000_s1102"/>
            </a:ext>
            <a:ext uri="{FF2B5EF4-FFF2-40B4-BE49-F238E27FC236}">
              <a16:creationId xmlns:a16="http://schemas.microsoft.com/office/drawing/2014/main" id="{E0CDF323-E595-419F-BB9A-B31949D0F04D}"/>
            </a:ext>
          </a:extLst>
        </xdr:cNvPr>
        <xdr:cNvSpPr/>
      </xdr:nvSpPr>
      <xdr:spPr bwMode="auto">
        <a:xfrm>
          <a:off x="7520940" y="171221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115</xdr:row>
      <xdr:rowOff>7620</xdr:rowOff>
    </xdr:from>
    <xdr:to>
      <xdr:col>6</xdr:col>
      <xdr:colOff>220980</xdr:colOff>
      <xdr:row>116</xdr:row>
      <xdr:rowOff>167640</xdr:rowOff>
    </xdr:to>
    <xdr:sp macro="" textlink="">
      <xdr:nvSpPr>
        <xdr:cNvPr id="100" name="Check Box 79" hidden="1">
          <a:extLst>
            <a:ext uri="{63B3BB69-23CF-44E3-9099-C40C66FF867C}">
              <a14:compatExt xmlns:a14="http://schemas.microsoft.com/office/drawing/2010/main" spid="_x0000_s1103"/>
            </a:ext>
            <a:ext uri="{FF2B5EF4-FFF2-40B4-BE49-F238E27FC236}">
              <a16:creationId xmlns:a16="http://schemas.microsoft.com/office/drawing/2014/main" id="{DCAC935B-646D-47EE-9C12-708CCDD19566}"/>
            </a:ext>
          </a:extLst>
        </xdr:cNvPr>
        <xdr:cNvSpPr/>
      </xdr:nvSpPr>
      <xdr:spPr bwMode="auto">
        <a:xfrm>
          <a:off x="2446020" y="171526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115</xdr:row>
      <xdr:rowOff>7620</xdr:rowOff>
    </xdr:from>
    <xdr:to>
      <xdr:col>10</xdr:col>
      <xdr:colOff>54187</xdr:colOff>
      <xdr:row>116</xdr:row>
      <xdr:rowOff>167640</xdr:rowOff>
    </xdr:to>
    <xdr:sp macro="" textlink="">
      <xdr:nvSpPr>
        <xdr:cNvPr id="101" name="Check Box 80" hidden="1">
          <a:extLst>
            <a:ext uri="{63B3BB69-23CF-44E3-9099-C40C66FF867C}">
              <a14:compatExt xmlns:a14="http://schemas.microsoft.com/office/drawing/2010/main" spid="_x0000_s1104"/>
            </a:ext>
            <a:ext uri="{FF2B5EF4-FFF2-40B4-BE49-F238E27FC236}">
              <a16:creationId xmlns:a16="http://schemas.microsoft.com/office/drawing/2014/main" id="{D31F87C1-41A3-4686-B291-B568A21B876A}"/>
            </a:ext>
          </a:extLst>
        </xdr:cNvPr>
        <xdr:cNvSpPr/>
      </xdr:nvSpPr>
      <xdr:spPr bwMode="auto">
        <a:xfrm>
          <a:off x="4800600" y="1715262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118</xdr:row>
      <xdr:rowOff>7620</xdr:rowOff>
    </xdr:from>
    <xdr:to>
      <xdr:col>6</xdr:col>
      <xdr:colOff>220980</xdr:colOff>
      <xdr:row>119</xdr:row>
      <xdr:rowOff>4736</xdr:rowOff>
    </xdr:to>
    <xdr:sp macro="" textlink="">
      <xdr:nvSpPr>
        <xdr:cNvPr id="102" name="Check Box 81" hidden="1">
          <a:extLst>
            <a:ext uri="{63B3BB69-23CF-44E3-9099-C40C66FF867C}">
              <a14:compatExt xmlns:a14="http://schemas.microsoft.com/office/drawing/2010/main" spid="_x0000_s1105"/>
            </a:ext>
            <a:ext uri="{FF2B5EF4-FFF2-40B4-BE49-F238E27FC236}">
              <a16:creationId xmlns:a16="http://schemas.microsoft.com/office/drawing/2014/main" id="{FB705C57-2BBB-43E0-B0A6-6A40D91E9200}"/>
            </a:ext>
          </a:extLst>
        </xdr:cNvPr>
        <xdr:cNvSpPr/>
      </xdr:nvSpPr>
      <xdr:spPr bwMode="auto">
        <a:xfrm>
          <a:off x="2446020" y="17419320"/>
          <a:ext cx="152400" cy="1952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118</xdr:row>
      <xdr:rowOff>7620</xdr:rowOff>
    </xdr:from>
    <xdr:to>
      <xdr:col>12</xdr:col>
      <xdr:colOff>304800</xdr:colOff>
      <xdr:row>119</xdr:row>
      <xdr:rowOff>4736</xdr:rowOff>
    </xdr:to>
    <xdr:sp macro="" textlink="">
      <xdr:nvSpPr>
        <xdr:cNvPr id="103" name="Check Box 82" hidden="1">
          <a:extLst>
            <a:ext uri="{63B3BB69-23CF-44E3-9099-C40C66FF867C}">
              <a14:compatExt xmlns:a14="http://schemas.microsoft.com/office/drawing/2010/main" spid="_x0000_s1106"/>
            </a:ext>
            <a:ext uri="{FF2B5EF4-FFF2-40B4-BE49-F238E27FC236}">
              <a16:creationId xmlns:a16="http://schemas.microsoft.com/office/drawing/2014/main" id="{A1A318C1-391C-4C7B-9466-E2B351E000B0}"/>
            </a:ext>
          </a:extLst>
        </xdr:cNvPr>
        <xdr:cNvSpPr/>
      </xdr:nvSpPr>
      <xdr:spPr bwMode="auto">
        <a:xfrm>
          <a:off x="7520940" y="17419320"/>
          <a:ext cx="152400" cy="1952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119</xdr:row>
      <xdr:rowOff>7620</xdr:rowOff>
    </xdr:from>
    <xdr:to>
      <xdr:col>6</xdr:col>
      <xdr:colOff>220980</xdr:colOff>
      <xdr:row>120</xdr:row>
      <xdr:rowOff>0</xdr:rowOff>
    </xdr:to>
    <xdr:sp macro="" textlink="">
      <xdr:nvSpPr>
        <xdr:cNvPr id="104" name="Check Box 83" hidden="1">
          <a:extLst>
            <a:ext uri="{63B3BB69-23CF-44E3-9099-C40C66FF867C}">
              <a14:compatExt xmlns:a14="http://schemas.microsoft.com/office/drawing/2010/main" spid="_x0000_s1107"/>
            </a:ext>
            <a:ext uri="{FF2B5EF4-FFF2-40B4-BE49-F238E27FC236}">
              <a16:creationId xmlns:a16="http://schemas.microsoft.com/office/drawing/2014/main" id="{3975F218-B321-4E85-A9AB-178F4660FDD8}"/>
            </a:ext>
          </a:extLst>
        </xdr:cNvPr>
        <xdr:cNvSpPr/>
      </xdr:nvSpPr>
      <xdr:spPr bwMode="auto">
        <a:xfrm>
          <a:off x="2446020" y="176174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120</xdr:row>
      <xdr:rowOff>7620</xdr:rowOff>
    </xdr:from>
    <xdr:to>
      <xdr:col>6</xdr:col>
      <xdr:colOff>220980</xdr:colOff>
      <xdr:row>121</xdr:row>
      <xdr:rowOff>2</xdr:rowOff>
    </xdr:to>
    <xdr:sp macro="" textlink="">
      <xdr:nvSpPr>
        <xdr:cNvPr id="105" name="Check Box 84" hidden="1">
          <a:extLst>
            <a:ext uri="{63B3BB69-23CF-44E3-9099-C40C66FF867C}">
              <a14:compatExt xmlns:a14="http://schemas.microsoft.com/office/drawing/2010/main" spid="_x0000_s1108"/>
            </a:ext>
            <a:ext uri="{FF2B5EF4-FFF2-40B4-BE49-F238E27FC236}">
              <a16:creationId xmlns:a16="http://schemas.microsoft.com/office/drawing/2014/main" id="{0757D76B-4475-4E8E-B111-EF3D6AA57B04}"/>
            </a:ext>
          </a:extLst>
        </xdr:cNvPr>
        <xdr:cNvSpPr/>
      </xdr:nvSpPr>
      <xdr:spPr bwMode="auto">
        <a:xfrm>
          <a:off x="2446020" y="17815560"/>
          <a:ext cx="152400" cy="190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124</xdr:row>
      <xdr:rowOff>7620</xdr:rowOff>
    </xdr:from>
    <xdr:to>
      <xdr:col>6</xdr:col>
      <xdr:colOff>220980</xdr:colOff>
      <xdr:row>126</xdr:row>
      <xdr:rowOff>121920</xdr:rowOff>
    </xdr:to>
    <xdr:sp macro="" textlink="">
      <xdr:nvSpPr>
        <xdr:cNvPr id="106" name="Check Box 85" hidden="1">
          <a:extLst>
            <a:ext uri="{63B3BB69-23CF-44E3-9099-C40C66FF867C}">
              <a14:compatExt xmlns:a14="http://schemas.microsoft.com/office/drawing/2010/main" spid="_x0000_s1109"/>
            </a:ext>
            <a:ext uri="{FF2B5EF4-FFF2-40B4-BE49-F238E27FC236}">
              <a16:creationId xmlns:a16="http://schemas.microsoft.com/office/drawing/2014/main" id="{47AE350A-6342-4473-95F5-5FD4B66E65BB}"/>
            </a:ext>
          </a:extLst>
        </xdr:cNvPr>
        <xdr:cNvSpPr/>
      </xdr:nvSpPr>
      <xdr:spPr bwMode="auto">
        <a:xfrm>
          <a:off x="2446020" y="185547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124</xdr:row>
      <xdr:rowOff>7620</xdr:rowOff>
    </xdr:from>
    <xdr:to>
      <xdr:col>10</xdr:col>
      <xdr:colOff>54187</xdr:colOff>
      <xdr:row>126</xdr:row>
      <xdr:rowOff>121920</xdr:rowOff>
    </xdr:to>
    <xdr:sp macro="" textlink="">
      <xdr:nvSpPr>
        <xdr:cNvPr id="107" name="Check Box 86" hidden="1">
          <a:extLst>
            <a:ext uri="{63B3BB69-23CF-44E3-9099-C40C66FF867C}">
              <a14:compatExt xmlns:a14="http://schemas.microsoft.com/office/drawing/2010/main" spid="_x0000_s1110"/>
            </a:ext>
            <a:ext uri="{FF2B5EF4-FFF2-40B4-BE49-F238E27FC236}">
              <a16:creationId xmlns:a16="http://schemas.microsoft.com/office/drawing/2014/main" id="{658EBC6B-CC45-4E36-8B9A-B700B7567955}"/>
            </a:ext>
          </a:extLst>
        </xdr:cNvPr>
        <xdr:cNvSpPr/>
      </xdr:nvSpPr>
      <xdr:spPr bwMode="auto">
        <a:xfrm>
          <a:off x="4800600" y="1855470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124</xdr:row>
      <xdr:rowOff>7620</xdr:rowOff>
    </xdr:from>
    <xdr:to>
      <xdr:col>12</xdr:col>
      <xdr:colOff>304800</xdr:colOff>
      <xdr:row>126</xdr:row>
      <xdr:rowOff>121920</xdr:rowOff>
    </xdr:to>
    <xdr:sp macro="" textlink="">
      <xdr:nvSpPr>
        <xdr:cNvPr id="108" name="Check Box 87" hidden="1">
          <a:extLst>
            <a:ext uri="{63B3BB69-23CF-44E3-9099-C40C66FF867C}">
              <a14:compatExt xmlns:a14="http://schemas.microsoft.com/office/drawing/2010/main" spid="_x0000_s1111"/>
            </a:ext>
            <a:ext uri="{FF2B5EF4-FFF2-40B4-BE49-F238E27FC236}">
              <a16:creationId xmlns:a16="http://schemas.microsoft.com/office/drawing/2014/main" id="{EE34369A-BB3A-4522-8600-D1F708C2E6DE}"/>
            </a:ext>
          </a:extLst>
        </xdr:cNvPr>
        <xdr:cNvSpPr/>
      </xdr:nvSpPr>
      <xdr:spPr bwMode="auto">
        <a:xfrm>
          <a:off x="7520940" y="185547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125</xdr:row>
      <xdr:rowOff>7620</xdr:rowOff>
    </xdr:from>
    <xdr:to>
      <xdr:col>6</xdr:col>
      <xdr:colOff>220980</xdr:colOff>
      <xdr:row>126</xdr:row>
      <xdr:rowOff>182880</xdr:rowOff>
    </xdr:to>
    <xdr:sp macro="" textlink="">
      <xdr:nvSpPr>
        <xdr:cNvPr id="109" name="Check Box 88" hidden="1">
          <a:extLst>
            <a:ext uri="{63B3BB69-23CF-44E3-9099-C40C66FF867C}">
              <a14:compatExt xmlns:a14="http://schemas.microsoft.com/office/drawing/2010/main" spid="_x0000_s1112"/>
            </a:ext>
            <a:ext uri="{FF2B5EF4-FFF2-40B4-BE49-F238E27FC236}">
              <a16:creationId xmlns:a16="http://schemas.microsoft.com/office/drawing/2014/main" id="{45988963-F92B-45FF-A447-358955F93485}"/>
            </a:ext>
          </a:extLst>
        </xdr:cNvPr>
        <xdr:cNvSpPr/>
      </xdr:nvSpPr>
      <xdr:spPr bwMode="auto">
        <a:xfrm>
          <a:off x="2446020" y="186156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125</xdr:row>
      <xdr:rowOff>7620</xdr:rowOff>
    </xdr:from>
    <xdr:to>
      <xdr:col>10</xdr:col>
      <xdr:colOff>54187</xdr:colOff>
      <xdr:row>126</xdr:row>
      <xdr:rowOff>182880</xdr:rowOff>
    </xdr:to>
    <xdr:sp macro="" textlink="">
      <xdr:nvSpPr>
        <xdr:cNvPr id="110" name="Check Box 89" hidden="1">
          <a:extLst>
            <a:ext uri="{63B3BB69-23CF-44E3-9099-C40C66FF867C}">
              <a14:compatExt xmlns:a14="http://schemas.microsoft.com/office/drawing/2010/main" spid="_x0000_s1113"/>
            </a:ext>
            <a:ext uri="{FF2B5EF4-FFF2-40B4-BE49-F238E27FC236}">
              <a16:creationId xmlns:a16="http://schemas.microsoft.com/office/drawing/2014/main" id="{FFC34FEE-6497-418B-988C-DB1B15E582CE}"/>
            </a:ext>
          </a:extLst>
        </xdr:cNvPr>
        <xdr:cNvSpPr/>
      </xdr:nvSpPr>
      <xdr:spPr bwMode="auto">
        <a:xfrm>
          <a:off x="4800600" y="1861566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128</xdr:row>
      <xdr:rowOff>7620</xdr:rowOff>
    </xdr:from>
    <xdr:to>
      <xdr:col>6</xdr:col>
      <xdr:colOff>220980</xdr:colOff>
      <xdr:row>129</xdr:row>
      <xdr:rowOff>0</xdr:rowOff>
    </xdr:to>
    <xdr:sp macro="" textlink="">
      <xdr:nvSpPr>
        <xdr:cNvPr id="111" name="Check Box 90" hidden="1">
          <a:extLst>
            <a:ext uri="{63B3BB69-23CF-44E3-9099-C40C66FF867C}">
              <a14:compatExt xmlns:a14="http://schemas.microsoft.com/office/drawing/2010/main" spid="_x0000_s1114"/>
            </a:ext>
            <a:ext uri="{FF2B5EF4-FFF2-40B4-BE49-F238E27FC236}">
              <a16:creationId xmlns:a16="http://schemas.microsoft.com/office/drawing/2014/main" id="{1CB8F3CB-664D-4124-A903-99BE107480FA}"/>
            </a:ext>
          </a:extLst>
        </xdr:cNvPr>
        <xdr:cNvSpPr/>
      </xdr:nvSpPr>
      <xdr:spPr bwMode="auto">
        <a:xfrm>
          <a:off x="2446020" y="188976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128</xdr:row>
      <xdr:rowOff>7620</xdr:rowOff>
    </xdr:from>
    <xdr:to>
      <xdr:col>12</xdr:col>
      <xdr:colOff>304800</xdr:colOff>
      <xdr:row>129</xdr:row>
      <xdr:rowOff>0</xdr:rowOff>
    </xdr:to>
    <xdr:sp macro="" textlink="">
      <xdr:nvSpPr>
        <xdr:cNvPr id="112" name="Check Box 91" hidden="1">
          <a:extLst>
            <a:ext uri="{63B3BB69-23CF-44E3-9099-C40C66FF867C}">
              <a14:compatExt xmlns:a14="http://schemas.microsoft.com/office/drawing/2010/main" spid="_x0000_s1115"/>
            </a:ext>
            <a:ext uri="{FF2B5EF4-FFF2-40B4-BE49-F238E27FC236}">
              <a16:creationId xmlns:a16="http://schemas.microsoft.com/office/drawing/2014/main" id="{E2E198FA-A052-4A28-B4B8-E702D67112A0}"/>
            </a:ext>
          </a:extLst>
        </xdr:cNvPr>
        <xdr:cNvSpPr/>
      </xdr:nvSpPr>
      <xdr:spPr bwMode="auto">
        <a:xfrm>
          <a:off x="7520940" y="188976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129</xdr:row>
      <xdr:rowOff>7620</xdr:rowOff>
    </xdr:from>
    <xdr:to>
      <xdr:col>6</xdr:col>
      <xdr:colOff>220980</xdr:colOff>
      <xdr:row>130</xdr:row>
      <xdr:rowOff>1</xdr:rowOff>
    </xdr:to>
    <xdr:sp macro="" textlink="">
      <xdr:nvSpPr>
        <xdr:cNvPr id="113" name="Check Box 92" hidden="1">
          <a:extLst>
            <a:ext uri="{63B3BB69-23CF-44E3-9099-C40C66FF867C}">
              <a14:compatExt xmlns:a14="http://schemas.microsoft.com/office/drawing/2010/main" spid="_x0000_s1116"/>
            </a:ext>
            <a:ext uri="{FF2B5EF4-FFF2-40B4-BE49-F238E27FC236}">
              <a16:creationId xmlns:a16="http://schemas.microsoft.com/office/drawing/2014/main" id="{89749FD6-78AA-49FD-A628-DE750FA3DA40}"/>
            </a:ext>
          </a:extLst>
        </xdr:cNvPr>
        <xdr:cNvSpPr/>
      </xdr:nvSpPr>
      <xdr:spPr bwMode="auto">
        <a:xfrm>
          <a:off x="2446020" y="1909572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130</xdr:row>
      <xdr:rowOff>7620</xdr:rowOff>
    </xdr:from>
    <xdr:to>
      <xdr:col>6</xdr:col>
      <xdr:colOff>220980</xdr:colOff>
      <xdr:row>131</xdr:row>
      <xdr:rowOff>0</xdr:rowOff>
    </xdr:to>
    <xdr:sp macro="" textlink="">
      <xdr:nvSpPr>
        <xdr:cNvPr id="114" name="Check Box 93" hidden="1">
          <a:extLst>
            <a:ext uri="{63B3BB69-23CF-44E3-9099-C40C66FF867C}">
              <a14:compatExt xmlns:a14="http://schemas.microsoft.com/office/drawing/2010/main" spid="_x0000_s1117"/>
            </a:ext>
            <a:ext uri="{FF2B5EF4-FFF2-40B4-BE49-F238E27FC236}">
              <a16:creationId xmlns:a16="http://schemas.microsoft.com/office/drawing/2014/main" id="{BA1A6953-046B-4C56-8959-7124CFFACF38}"/>
            </a:ext>
          </a:extLst>
        </xdr:cNvPr>
        <xdr:cNvSpPr/>
      </xdr:nvSpPr>
      <xdr:spPr bwMode="auto">
        <a:xfrm>
          <a:off x="2446020" y="19293840"/>
          <a:ext cx="15240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137</xdr:row>
      <xdr:rowOff>7620</xdr:rowOff>
    </xdr:from>
    <xdr:to>
      <xdr:col>6</xdr:col>
      <xdr:colOff>220980</xdr:colOff>
      <xdr:row>138</xdr:row>
      <xdr:rowOff>157284</xdr:rowOff>
    </xdr:to>
    <xdr:sp macro="" textlink="">
      <xdr:nvSpPr>
        <xdr:cNvPr id="115" name="Check Box 94" hidden="1">
          <a:extLst>
            <a:ext uri="{63B3BB69-23CF-44E3-9099-C40C66FF867C}">
              <a14:compatExt xmlns:a14="http://schemas.microsoft.com/office/drawing/2010/main" spid="_x0000_s1118"/>
            </a:ext>
            <a:ext uri="{FF2B5EF4-FFF2-40B4-BE49-F238E27FC236}">
              <a16:creationId xmlns:a16="http://schemas.microsoft.com/office/drawing/2014/main" id="{F4777DF2-EA44-4581-804C-31F6D71297F5}"/>
            </a:ext>
          </a:extLst>
        </xdr:cNvPr>
        <xdr:cNvSpPr/>
      </xdr:nvSpPr>
      <xdr:spPr bwMode="auto">
        <a:xfrm>
          <a:off x="2446020" y="20490180"/>
          <a:ext cx="152400"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137</xdr:row>
      <xdr:rowOff>7620</xdr:rowOff>
    </xdr:from>
    <xdr:to>
      <xdr:col>10</xdr:col>
      <xdr:colOff>54187</xdr:colOff>
      <xdr:row>138</xdr:row>
      <xdr:rowOff>157284</xdr:rowOff>
    </xdr:to>
    <xdr:sp macro="" textlink="">
      <xdr:nvSpPr>
        <xdr:cNvPr id="116" name="Check Box 95" hidden="1">
          <a:extLst>
            <a:ext uri="{63B3BB69-23CF-44E3-9099-C40C66FF867C}">
              <a14:compatExt xmlns:a14="http://schemas.microsoft.com/office/drawing/2010/main" spid="_x0000_s1119"/>
            </a:ext>
            <a:ext uri="{FF2B5EF4-FFF2-40B4-BE49-F238E27FC236}">
              <a16:creationId xmlns:a16="http://schemas.microsoft.com/office/drawing/2014/main" id="{F8BA68CA-ACFA-4A7D-8F2A-FB0A55A9E527}"/>
            </a:ext>
          </a:extLst>
        </xdr:cNvPr>
        <xdr:cNvSpPr/>
      </xdr:nvSpPr>
      <xdr:spPr bwMode="auto">
        <a:xfrm>
          <a:off x="4800600" y="20490180"/>
          <a:ext cx="153247"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139</xdr:row>
      <xdr:rowOff>7620</xdr:rowOff>
    </xdr:from>
    <xdr:to>
      <xdr:col>6</xdr:col>
      <xdr:colOff>220980</xdr:colOff>
      <xdr:row>141</xdr:row>
      <xdr:rowOff>137161</xdr:rowOff>
    </xdr:to>
    <xdr:sp macro="" textlink="">
      <xdr:nvSpPr>
        <xdr:cNvPr id="117" name="Check Box 96" hidden="1">
          <a:extLst>
            <a:ext uri="{63B3BB69-23CF-44E3-9099-C40C66FF867C}">
              <a14:compatExt xmlns:a14="http://schemas.microsoft.com/office/drawing/2010/main" spid="_x0000_s1120"/>
            </a:ext>
            <a:ext uri="{FF2B5EF4-FFF2-40B4-BE49-F238E27FC236}">
              <a16:creationId xmlns:a16="http://schemas.microsoft.com/office/drawing/2014/main" id="{8359AD63-2990-4ACA-852D-05C869DBA66A}"/>
            </a:ext>
          </a:extLst>
        </xdr:cNvPr>
        <xdr:cNvSpPr/>
      </xdr:nvSpPr>
      <xdr:spPr bwMode="auto">
        <a:xfrm>
          <a:off x="2446020" y="2072640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139</xdr:row>
      <xdr:rowOff>7620</xdr:rowOff>
    </xdr:from>
    <xdr:to>
      <xdr:col>10</xdr:col>
      <xdr:colOff>54187</xdr:colOff>
      <xdr:row>141</xdr:row>
      <xdr:rowOff>137161</xdr:rowOff>
    </xdr:to>
    <xdr:sp macro="" textlink="">
      <xdr:nvSpPr>
        <xdr:cNvPr id="118" name="Check Box 97" hidden="1">
          <a:extLst>
            <a:ext uri="{63B3BB69-23CF-44E3-9099-C40C66FF867C}">
              <a14:compatExt xmlns:a14="http://schemas.microsoft.com/office/drawing/2010/main" spid="_x0000_s1121"/>
            </a:ext>
            <a:ext uri="{FF2B5EF4-FFF2-40B4-BE49-F238E27FC236}">
              <a16:creationId xmlns:a16="http://schemas.microsoft.com/office/drawing/2014/main" id="{C7FD97A0-A671-4301-B737-B25D650F9F42}"/>
            </a:ext>
          </a:extLst>
        </xdr:cNvPr>
        <xdr:cNvSpPr/>
      </xdr:nvSpPr>
      <xdr:spPr bwMode="auto">
        <a:xfrm>
          <a:off x="4800600" y="20726400"/>
          <a:ext cx="153247"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139</xdr:row>
      <xdr:rowOff>7620</xdr:rowOff>
    </xdr:from>
    <xdr:to>
      <xdr:col>12</xdr:col>
      <xdr:colOff>304800</xdr:colOff>
      <xdr:row>141</xdr:row>
      <xdr:rowOff>137161</xdr:rowOff>
    </xdr:to>
    <xdr:sp macro="" textlink="">
      <xdr:nvSpPr>
        <xdr:cNvPr id="119" name="Check Box 98" hidden="1">
          <a:extLst>
            <a:ext uri="{63B3BB69-23CF-44E3-9099-C40C66FF867C}">
              <a14:compatExt xmlns:a14="http://schemas.microsoft.com/office/drawing/2010/main" spid="_x0000_s1122"/>
            </a:ext>
            <a:ext uri="{FF2B5EF4-FFF2-40B4-BE49-F238E27FC236}">
              <a16:creationId xmlns:a16="http://schemas.microsoft.com/office/drawing/2014/main" id="{1C21241C-E3B5-4FDF-999B-34F8D818910A}"/>
            </a:ext>
          </a:extLst>
        </xdr:cNvPr>
        <xdr:cNvSpPr/>
      </xdr:nvSpPr>
      <xdr:spPr bwMode="auto">
        <a:xfrm>
          <a:off x="7520940" y="2072640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140</xdr:row>
      <xdr:rowOff>7620</xdr:rowOff>
    </xdr:from>
    <xdr:to>
      <xdr:col>6</xdr:col>
      <xdr:colOff>220980</xdr:colOff>
      <xdr:row>141</xdr:row>
      <xdr:rowOff>182880</xdr:rowOff>
    </xdr:to>
    <xdr:sp macro="" textlink="">
      <xdr:nvSpPr>
        <xdr:cNvPr id="120" name="Check Box 99" hidden="1">
          <a:extLst>
            <a:ext uri="{63B3BB69-23CF-44E3-9099-C40C66FF867C}">
              <a14:compatExt xmlns:a14="http://schemas.microsoft.com/office/drawing/2010/main" spid="_x0000_s1123"/>
            </a:ext>
            <a:ext uri="{FF2B5EF4-FFF2-40B4-BE49-F238E27FC236}">
              <a16:creationId xmlns:a16="http://schemas.microsoft.com/office/drawing/2014/main" id="{B8CE7770-4FD2-4568-8F3F-D4A14A1E2F6D}"/>
            </a:ext>
          </a:extLst>
        </xdr:cNvPr>
        <xdr:cNvSpPr/>
      </xdr:nvSpPr>
      <xdr:spPr bwMode="auto">
        <a:xfrm>
          <a:off x="2446020" y="207721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140</xdr:row>
      <xdr:rowOff>7620</xdr:rowOff>
    </xdr:from>
    <xdr:to>
      <xdr:col>10</xdr:col>
      <xdr:colOff>54187</xdr:colOff>
      <xdr:row>141</xdr:row>
      <xdr:rowOff>182880</xdr:rowOff>
    </xdr:to>
    <xdr:sp macro="" textlink="">
      <xdr:nvSpPr>
        <xdr:cNvPr id="121" name="Check Box 100" hidden="1">
          <a:extLst>
            <a:ext uri="{63B3BB69-23CF-44E3-9099-C40C66FF867C}">
              <a14:compatExt xmlns:a14="http://schemas.microsoft.com/office/drawing/2010/main" spid="_x0000_s1124"/>
            </a:ext>
            <a:ext uri="{FF2B5EF4-FFF2-40B4-BE49-F238E27FC236}">
              <a16:creationId xmlns:a16="http://schemas.microsoft.com/office/drawing/2014/main" id="{0D0FE2F2-3468-4E7C-B54D-D554B4194C01}"/>
            </a:ext>
          </a:extLst>
        </xdr:cNvPr>
        <xdr:cNvSpPr/>
      </xdr:nvSpPr>
      <xdr:spPr bwMode="auto">
        <a:xfrm>
          <a:off x="4800600" y="2077212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143</xdr:row>
      <xdr:rowOff>7620</xdr:rowOff>
    </xdr:from>
    <xdr:to>
      <xdr:col>6</xdr:col>
      <xdr:colOff>220980</xdr:colOff>
      <xdr:row>144</xdr:row>
      <xdr:rowOff>4737</xdr:rowOff>
    </xdr:to>
    <xdr:sp macro="" textlink="">
      <xdr:nvSpPr>
        <xdr:cNvPr id="122" name="Check Box 101" hidden="1">
          <a:extLst>
            <a:ext uri="{63B3BB69-23CF-44E3-9099-C40C66FF867C}">
              <a14:compatExt xmlns:a14="http://schemas.microsoft.com/office/drawing/2010/main" spid="_x0000_s1125"/>
            </a:ext>
            <a:ext uri="{FF2B5EF4-FFF2-40B4-BE49-F238E27FC236}">
              <a16:creationId xmlns:a16="http://schemas.microsoft.com/office/drawing/2014/main" id="{66E706C1-1FF6-48B8-BFE8-9100E2AD8396}"/>
            </a:ext>
          </a:extLst>
        </xdr:cNvPr>
        <xdr:cNvSpPr/>
      </xdr:nvSpPr>
      <xdr:spPr bwMode="auto">
        <a:xfrm>
          <a:off x="2446020" y="21046440"/>
          <a:ext cx="152400" cy="195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143</xdr:row>
      <xdr:rowOff>7620</xdr:rowOff>
    </xdr:from>
    <xdr:to>
      <xdr:col>12</xdr:col>
      <xdr:colOff>304800</xdr:colOff>
      <xdr:row>144</xdr:row>
      <xdr:rowOff>4737</xdr:rowOff>
    </xdr:to>
    <xdr:sp macro="" textlink="">
      <xdr:nvSpPr>
        <xdr:cNvPr id="123" name="Check Box 102" hidden="1">
          <a:extLst>
            <a:ext uri="{63B3BB69-23CF-44E3-9099-C40C66FF867C}">
              <a14:compatExt xmlns:a14="http://schemas.microsoft.com/office/drawing/2010/main" spid="_x0000_s1126"/>
            </a:ext>
            <a:ext uri="{FF2B5EF4-FFF2-40B4-BE49-F238E27FC236}">
              <a16:creationId xmlns:a16="http://schemas.microsoft.com/office/drawing/2014/main" id="{59BE1136-1F7D-4DB2-AB15-D9F74BF52E9D}"/>
            </a:ext>
          </a:extLst>
        </xdr:cNvPr>
        <xdr:cNvSpPr/>
      </xdr:nvSpPr>
      <xdr:spPr bwMode="auto">
        <a:xfrm>
          <a:off x="7520940" y="21046440"/>
          <a:ext cx="152400" cy="195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144</xdr:row>
      <xdr:rowOff>7620</xdr:rowOff>
    </xdr:from>
    <xdr:to>
      <xdr:col>6</xdr:col>
      <xdr:colOff>220980</xdr:colOff>
      <xdr:row>145</xdr:row>
      <xdr:rowOff>0</xdr:rowOff>
    </xdr:to>
    <xdr:sp macro="" textlink="">
      <xdr:nvSpPr>
        <xdr:cNvPr id="124" name="Check Box 103" hidden="1">
          <a:extLst>
            <a:ext uri="{63B3BB69-23CF-44E3-9099-C40C66FF867C}">
              <a14:compatExt xmlns:a14="http://schemas.microsoft.com/office/drawing/2010/main" spid="_x0000_s1127"/>
            </a:ext>
            <a:ext uri="{FF2B5EF4-FFF2-40B4-BE49-F238E27FC236}">
              <a16:creationId xmlns:a16="http://schemas.microsoft.com/office/drawing/2014/main" id="{41B9F3F4-8C3F-43E9-B647-E2722C649123}"/>
            </a:ext>
          </a:extLst>
        </xdr:cNvPr>
        <xdr:cNvSpPr/>
      </xdr:nvSpPr>
      <xdr:spPr bwMode="auto">
        <a:xfrm>
          <a:off x="2446020" y="212445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145</xdr:row>
      <xdr:rowOff>7620</xdr:rowOff>
    </xdr:from>
    <xdr:to>
      <xdr:col>6</xdr:col>
      <xdr:colOff>220980</xdr:colOff>
      <xdr:row>146</xdr:row>
      <xdr:rowOff>0</xdr:rowOff>
    </xdr:to>
    <xdr:sp macro="" textlink="">
      <xdr:nvSpPr>
        <xdr:cNvPr id="125" name="Check Box 104" hidden="1">
          <a:extLst>
            <a:ext uri="{63B3BB69-23CF-44E3-9099-C40C66FF867C}">
              <a14:compatExt xmlns:a14="http://schemas.microsoft.com/office/drawing/2010/main" spid="_x0000_s1128"/>
            </a:ext>
            <a:ext uri="{FF2B5EF4-FFF2-40B4-BE49-F238E27FC236}">
              <a16:creationId xmlns:a16="http://schemas.microsoft.com/office/drawing/2014/main" id="{85B8AD3A-02CE-4320-9748-C4646225BE2D}"/>
            </a:ext>
          </a:extLst>
        </xdr:cNvPr>
        <xdr:cNvSpPr/>
      </xdr:nvSpPr>
      <xdr:spPr bwMode="auto">
        <a:xfrm>
          <a:off x="2446020" y="2144268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153</xdr:row>
      <xdr:rowOff>7620</xdr:rowOff>
    </xdr:from>
    <xdr:to>
      <xdr:col>6</xdr:col>
      <xdr:colOff>220980</xdr:colOff>
      <xdr:row>155</xdr:row>
      <xdr:rowOff>129540</xdr:rowOff>
    </xdr:to>
    <xdr:sp macro="" textlink="">
      <xdr:nvSpPr>
        <xdr:cNvPr id="126" name="Check Box 105" hidden="1">
          <a:extLst>
            <a:ext uri="{63B3BB69-23CF-44E3-9099-C40C66FF867C}">
              <a14:compatExt xmlns:a14="http://schemas.microsoft.com/office/drawing/2010/main" spid="_x0000_s1129"/>
            </a:ext>
            <a:ext uri="{FF2B5EF4-FFF2-40B4-BE49-F238E27FC236}">
              <a16:creationId xmlns:a16="http://schemas.microsoft.com/office/drawing/2014/main" id="{188C746B-8C90-4D94-A442-8C407F290284}"/>
            </a:ext>
          </a:extLst>
        </xdr:cNvPr>
        <xdr:cNvSpPr/>
      </xdr:nvSpPr>
      <xdr:spPr bwMode="auto">
        <a:xfrm>
          <a:off x="2446020" y="228981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153</xdr:row>
      <xdr:rowOff>7620</xdr:rowOff>
    </xdr:from>
    <xdr:to>
      <xdr:col>10</xdr:col>
      <xdr:colOff>54187</xdr:colOff>
      <xdr:row>155</xdr:row>
      <xdr:rowOff>129540</xdr:rowOff>
    </xdr:to>
    <xdr:sp macro="" textlink="">
      <xdr:nvSpPr>
        <xdr:cNvPr id="127" name="Check Box 106" hidden="1">
          <a:extLst>
            <a:ext uri="{63B3BB69-23CF-44E3-9099-C40C66FF867C}">
              <a14:compatExt xmlns:a14="http://schemas.microsoft.com/office/drawing/2010/main" spid="_x0000_s1130"/>
            </a:ext>
            <a:ext uri="{FF2B5EF4-FFF2-40B4-BE49-F238E27FC236}">
              <a16:creationId xmlns:a16="http://schemas.microsoft.com/office/drawing/2014/main" id="{2E7E2253-8BD1-48D8-8895-4305DE8EF76A}"/>
            </a:ext>
          </a:extLst>
        </xdr:cNvPr>
        <xdr:cNvSpPr/>
      </xdr:nvSpPr>
      <xdr:spPr bwMode="auto">
        <a:xfrm>
          <a:off x="4800600" y="2289810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153</xdr:row>
      <xdr:rowOff>7620</xdr:rowOff>
    </xdr:from>
    <xdr:to>
      <xdr:col>12</xdr:col>
      <xdr:colOff>304800</xdr:colOff>
      <xdr:row>155</xdr:row>
      <xdr:rowOff>129540</xdr:rowOff>
    </xdr:to>
    <xdr:sp macro="" textlink="">
      <xdr:nvSpPr>
        <xdr:cNvPr id="128" name="Check Box 107" hidden="1">
          <a:extLst>
            <a:ext uri="{63B3BB69-23CF-44E3-9099-C40C66FF867C}">
              <a14:compatExt xmlns:a14="http://schemas.microsoft.com/office/drawing/2010/main" spid="_x0000_s1131"/>
            </a:ext>
            <a:ext uri="{FF2B5EF4-FFF2-40B4-BE49-F238E27FC236}">
              <a16:creationId xmlns:a16="http://schemas.microsoft.com/office/drawing/2014/main" id="{86D92538-1E4D-47F1-A125-2E01191013E9}"/>
            </a:ext>
          </a:extLst>
        </xdr:cNvPr>
        <xdr:cNvSpPr/>
      </xdr:nvSpPr>
      <xdr:spPr bwMode="auto">
        <a:xfrm>
          <a:off x="7520940" y="228981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154</xdr:row>
      <xdr:rowOff>7620</xdr:rowOff>
    </xdr:from>
    <xdr:to>
      <xdr:col>6</xdr:col>
      <xdr:colOff>220980</xdr:colOff>
      <xdr:row>155</xdr:row>
      <xdr:rowOff>182880</xdr:rowOff>
    </xdr:to>
    <xdr:sp macro="" textlink="">
      <xdr:nvSpPr>
        <xdr:cNvPr id="129" name="Check Box 108" hidden="1">
          <a:extLst>
            <a:ext uri="{63B3BB69-23CF-44E3-9099-C40C66FF867C}">
              <a14:compatExt xmlns:a14="http://schemas.microsoft.com/office/drawing/2010/main" spid="_x0000_s1132"/>
            </a:ext>
            <a:ext uri="{FF2B5EF4-FFF2-40B4-BE49-F238E27FC236}">
              <a16:creationId xmlns:a16="http://schemas.microsoft.com/office/drawing/2014/main" id="{B667FC7E-5F50-449F-A0BC-A371996CF573}"/>
            </a:ext>
          </a:extLst>
        </xdr:cNvPr>
        <xdr:cNvSpPr/>
      </xdr:nvSpPr>
      <xdr:spPr bwMode="auto">
        <a:xfrm>
          <a:off x="2446020" y="229514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154</xdr:row>
      <xdr:rowOff>7620</xdr:rowOff>
    </xdr:from>
    <xdr:to>
      <xdr:col>10</xdr:col>
      <xdr:colOff>54187</xdr:colOff>
      <xdr:row>155</xdr:row>
      <xdr:rowOff>182880</xdr:rowOff>
    </xdr:to>
    <xdr:sp macro="" textlink="">
      <xdr:nvSpPr>
        <xdr:cNvPr id="130" name="Check Box 109" hidden="1">
          <a:extLst>
            <a:ext uri="{63B3BB69-23CF-44E3-9099-C40C66FF867C}">
              <a14:compatExt xmlns:a14="http://schemas.microsoft.com/office/drawing/2010/main" spid="_x0000_s1133"/>
            </a:ext>
            <a:ext uri="{FF2B5EF4-FFF2-40B4-BE49-F238E27FC236}">
              <a16:creationId xmlns:a16="http://schemas.microsoft.com/office/drawing/2014/main" id="{2B1A4FA9-832E-4DCC-A7B1-914ECA2221B5}"/>
            </a:ext>
          </a:extLst>
        </xdr:cNvPr>
        <xdr:cNvSpPr/>
      </xdr:nvSpPr>
      <xdr:spPr bwMode="auto">
        <a:xfrm>
          <a:off x="4800600" y="2295144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157</xdr:row>
      <xdr:rowOff>7620</xdr:rowOff>
    </xdr:from>
    <xdr:to>
      <xdr:col>6</xdr:col>
      <xdr:colOff>220980</xdr:colOff>
      <xdr:row>158</xdr:row>
      <xdr:rowOff>1</xdr:rowOff>
    </xdr:to>
    <xdr:sp macro="" textlink="">
      <xdr:nvSpPr>
        <xdr:cNvPr id="131" name="Check Box 110" hidden="1">
          <a:extLst>
            <a:ext uri="{63B3BB69-23CF-44E3-9099-C40C66FF867C}">
              <a14:compatExt xmlns:a14="http://schemas.microsoft.com/office/drawing/2010/main" spid="_x0000_s1134"/>
            </a:ext>
            <a:ext uri="{FF2B5EF4-FFF2-40B4-BE49-F238E27FC236}">
              <a16:creationId xmlns:a16="http://schemas.microsoft.com/office/drawing/2014/main" id="{14F2EE86-C2CB-485C-983F-1AACE1BCB3A5}"/>
            </a:ext>
          </a:extLst>
        </xdr:cNvPr>
        <xdr:cNvSpPr/>
      </xdr:nvSpPr>
      <xdr:spPr bwMode="auto">
        <a:xfrm>
          <a:off x="2446020" y="2321052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157</xdr:row>
      <xdr:rowOff>7620</xdr:rowOff>
    </xdr:from>
    <xdr:to>
      <xdr:col>12</xdr:col>
      <xdr:colOff>304800</xdr:colOff>
      <xdr:row>158</xdr:row>
      <xdr:rowOff>1</xdr:rowOff>
    </xdr:to>
    <xdr:sp macro="" textlink="">
      <xdr:nvSpPr>
        <xdr:cNvPr id="132" name="Check Box 111" hidden="1">
          <a:extLst>
            <a:ext uri="{63B3BB69-23CF-44E3-9099-C40C66FF867C}">
              <a14:compatExt xmlns:a14="http://schemas.microsoft.com/office/drawing/2010/main" spid="_x0000_s1135"/>
            </a:ext>
            <a:ext uri="{FF2B5EF4-FFF2-40B4-BE49-F238E27FC236}">
              <a16:creationId xmlns:a16="http://schemas.microsoft.com/office/drawing/2014/main" id="{A92754D3-99DC-40F6-9C2C-867760C2B2E7}"/>
            </a:ext>
          </a:extLst>
        </xdr:cNvPr>
        <xdr:cNvSpPr/>
      </xdr:nvSpPr>
      <xdr:spPr bwMode="auto">
        <a:xfrm>
          <a:off x="7520940" y="2321052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158</xdr:row>
      <xdr:rowOff>7620</xdr:rowOff>
    </xdr:from>
    <xdr:to>
      <xdr:col>6</xdr:col>
      <xdr:colOff>220980</xdr:colOff>
      <xdr:row>159</xdr:row>
      <xdr:rowOff>0</xdr:rowOff>
    </xdr:to>
    <xdr:sp macro="" textlink="">
      <xdr:nvSpPr>
        <xdr:cNvPr id="133" name="Check Box 112" hidden="1">
          <a:extLst>
            <a:ext uri="{63B3BB69-23CF-44E3-9099-C40C66FF867C}">
              <a14:compatExt xmlns:a14="http://schemas.microsoft.com/office/drawing/2010/main" spid="_x0000_s1136"/>
            </a:ext>
            <a:ext uri="{FF2B5EF4-FFF2-40B4-BE49-F238E27FC236}">
              <a16:creationId xmlns:a16="http://schemas.microsoft.com/office/drawing/2014/main" id="{830F7536-B8CC-4847-A4AE-A6F4488200A2}"/>
            </a:ext>
          </a:extLst>
        </xdr:cNvPr>
        <xdr:cNvSpPr/>
      </xdr:nvSpPr>
      <xdr:spPr bwMode="auto">
        <a:xfrm>
          <a:off x="2446020" y="2340864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159</xdr:row>
      <xdr:rowOff>7620</xdr:rowOff>
    </xdr:from>
    <xdr:to>
      <xdr:col>6</xdr:col>
      <xdr:colOff>220980</xdr:colOff>
      <xdr:row>160</xdr:row>
      <xdr:rowOff>0</xdr:rowOff>
    </xdr:to>
    <xdr:sp macro="" textlink="">
      <xdr:nvSpPr>
        <xdr:cNvPr id="134" name="Check Box 113" hidden="1">
          <a:extLst>
            <a:ext uri="{63B3BB69-23CF-44E3-9099-C40C66FF867C}">
              <a14:compatExt xmlns:a14="http://schemas.microsoft.com/office/drawing/2010/main" spid="_x0000_s1137"/>
            </a:ext>
            <a:ext uri="{FF2B5EF4-FFF2-40B4-BE49-F238E27FC236}">
              <a16:creationId xmlns:a16="http://schemas.microsoft.com/office/drawing/2014/main" id="{47CC0182-93FF-42E1-9FCC-1706FC5902D4}"/>
            </a:ext>
          </a:extLst>
        </xdr:cNvPr>
        <xdr:cNvSpPr/>
      </xdr:nvSpPr>
      <xdr:spPr bwMode="auto">
        <a:xfrm>
          <a:off x="2446020" y="236067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163</xdr:row>
      <xdr:rowOff>7620</xdr:rowOff>
    </xdr:from>
    <xdr:to>
      <xdr:col>6</xdr:col>
      <xdr:colOff>220980</xdr:colOff>
      <xdr:row>165</xdr:row>
      <xdr:rowOff>144780</xdr:rowOff>
    </xdr:to>
    <xdr:sp macro="" textlink="">
      <xdr:nvSpPr>
        <xdr:cNvPr id="135" name="Check Box 114" hidden="1">
          <a:extLst>
            <a:ext uri="{63B3BB69-23CF-44E3-9099-C40C66FF867C}">
              <a14:compatExt xmlns:a14="http://schemas.microsoft.com/office/drawing/2010/main" spid="_x0000_s1138"/>
            </a:ext>
            <a:ext uri="{FF2B5EF4-FFF2-40B4-BE49-F238E27FC236}">
              <a16:creationId xmlns:a16="http://schemas.microsoft.com/office/drawing/2014/main" id="{F673A7C2-EFCA-4320-89AD-B7471E84A7C8}"/>
            </a:ext>
          </a:extLst>
        </xdr:cNvPr>
        <xdr:cNvSpPr/>
      </xdr:nvSpPr>
      <xdr:spPr bwMode="auto">
        <a:xfrm>
          <a:off x="2446020" y="241935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163</xdr:row>
      <xdr:rowOff>7620</xdr:rowOff>
    </xdr:from>
    <xdr:to>
      <xdr:col>10</xdr:col>
      <xdr:colOff>54187</xdr:colOff>
      <xdr:row>165</xdr:row>
      <xdr:rowOff>144780</xdr:rowOff>
    </xdr:to>
    <xdr:sp macro="" textlink="">
      <xdr:nvSpPr>
        <xdr:cNvPr id="136" name="Check Box 115" hidden="1">
          <a:extLst>
            <a:ext uri="{63B3BB69-23CF-44E3-9099-C40C66FF867C}">
              <a14:compatExt xmlns:a14="http://schemas.microsoft.com/office/drawing/2010/main" spid="_x0000_s1139"/>
            </a:ext>
            <a:ext uri="{FF2B5EF4-FFF2-40B4-BE49-F238E27FC236}">
              <a16:creationId xmlns:a16="http://schemas.microsoft.com/office/drawing/2014/main" id="{C1104D81-9BD8-4BFA-A318-31E34369B43E}"/>
            </a:ext>
          </a:extLst>
        </xdr:cNvPr>
        <xdr:cNvSpPr/>
      </xdr:nvSpPr>
      <xdr:spPr bwMode="auto">
        <a:xfrm>
          <a:off x="4800600" y="2419350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163</xdr:row>
      <xdr:rowOff>7620</xdr:rowOff>
    </xdr:from>
    <xdr:to>
      <xdr:col>12</xdr:col>
      <xdr:colOff>304800</xdr:colOff>
      <xdr:row>165</xdr:row>
      <xdr:rowOff>144780</xdr:rowOff>
    </xdr:to>
    <xdr:sp macro="" textlink="">
      <xdr:nvSpPr>
        <xdr:cNvPr id="137" name="Check Box 116" hidden="1">
          <a:extLst>
            <a:ext uri="{63B3BB69-23CF-44E3-9099-C40C66FF867C}">
              <a14:compatExt xmlns:a14="http://schemas.microsoft.com/office/drawing/2010/main" spid="_x0000_s1140"/>
            </a:ext>
            <a:ext uri="{FF2B5EF4-FFF2-40B4-BE49-F238E27FC236}">
              <a16:creationId xmlns:a16="http://schemas.microsoft.com/office/drawing/2014/main" id="{A80D00E8-E7D2-4915-ABF7-0EA117D75A7A}"/>
            </a:ext>
          </a:extLst>
        </xdr:cNvPr>
        <xdr:cNvSpPr/>
      </xdr:nvSpPr>
      <xdr:spPr bwMode="auto">
        <a:xfrm>
          <a:off x="7520940" y="241935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164</xdr:row>
      <xdr:rowOff>7620</xdr:rowOff>
    </xdr:from>
    <xdr:to>
      <xdr:col>6</xdr:col>
      <xdr:colOff>220980</xdr:colOff>
      <xdr:row>165</xdr:row>
      <xdr:rowOff>164904</xdr:rowOff>
    </xdr:to>
    <xdr:sp macro="" textlink="">
      <xdr:nvSpPr>
        <xdr:cNvPr id="138" name="Check Box 117" hidden="1">
          <a:extLst>
            <a:ext uri="{63B3BB69-23CF-44E3-9099-C40C66FF867C}">
              <a14:compatExt xmlns:a14="http://schemas.microsoft.com/office/drawing/2010/main" spid="_x0000_s1141"/>
            </a:ext>
            <a:ext uri="{FF2B5EF4-FFF2-40B4-BE49-F238E27FC236}">
              <a16:creationId xmlns:a16="http://schemas.microsoft.com/office/drawing/2014/main" id="{260D3C65-14ED-428C-89E7-DE0859B03F14}"/>
            </a:ext>
          </a:extLst>
        </xdr:cNvPr>
        <xdr:cNvSpPr/>
      </xdr:nvSpPr>
      <xdr:spPr bwMode="auto">
        <a:xfrm>
          <a:off x="2446020" y="24216360"/>
          <a:ext cx="152400"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164</xdr:row>
      <xdr:rowOff>7620</xdr:rowOff>
    </xdr:from>
    <xdr:to>
      <xdr:col>10</xdr:col>
      <xdr:colOff>54187</xdr:colOff>
      <xdr:row>165</xdr:row>
      <xdr:rowOff>164904</xdr:rowOff>
    </xdr:to>
    <xdr:sp macro="" textlink="">
      <xdr:nvSpPr>
        <xdr:cNvPr id="139" name="Check Box 118" hidden="1">
          <a:extLst>
            <a:ext uri="{63B3BB69-23CF-44E3-9099-C40C66FF867C}">
              <a14:compatExt xmlns:a14="http://schemas.microsoft.com/office/drawing/2010/main" spid="_x0000_s1142"/>
            </a:ext>
            <a:ext uri="{FF2B5EF4-FFF2-40B4-BE49-F238E27FC236}">
              <a16:creationId xmlns:a16="http://schemas.microsoft.com/office/drawing/2014/main" id="{23A57C68-1DEC-437C-8A6F-90A6F8C62714}"/>
            </a:ext>
          </a:extLst>
        </xdr:cNvPr>
        <xdr:cNvSpPr/>
      </xdr:nvSpPr>
      <xdr:spPr bwMode="auto">
        <a:xfrm>
          <a:off x="4800600" y="24216360"/>
          <a:ext cx="153247" cy="187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167</xdr:row>
      <xdr:rowOff>7620</xdr:rowOff>
    </xdr:from>
    <xdr:to>
      <xdr:col>6</xdr:col>
      <xdr:colOff>220980</xdr:colOff>
      <xdr:row>168</xdr:row>
      <xdr:rowOff>4737</xdr:rowOff>
    </xdr:to>
    <xdr:sp macro="" textlink="">
      <xdr:nvSpPr>
        <xdr:cNvPr id="140" name="Check Box 119" hidden="1">
          <a:extLst>
            <a:ext uri="{63B3BB69-23CF-44E3-9099-C40C66FF867C}">
              <a14:compatExt xmlns:a14="http://schemas.microsoft.com/office/drawing/2010/main" spid="_x0000_s1143"/>
            </a:ext>
            <a:ext uri="{FF2B5EF4-FFF2-40B4-BE49-F238E27FC236}">
              <a16:creationId xmlns:a16="http://schemas.microsoft.com/office/drawing/2014/main" id="{7FF5F97B-5779-46A8-AF5A-AA2DD2E0BC60}"/>
            </a:ext>
          </a:extLst>
        </xdr:cNvPr>
        <xdr:cNvSpPr/>
      </xdr:nvSpPr>
      <xdr:spPr bwMode="auto">
        <a:xfrm>
          <a:off x="2446020" y="24505920"/>
          <a:ext cx="152400" cy="195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167</xdr:row>
      <xdr:rowOff>7620</xdr:rowOff>
    </xdr:from>
    <xdr:to>
      <xdr:col>12</xdr:col>
      <xdr:colOff>304800</xdr:colOff>
      <xdr:row>168</xdr:row>
      <xdr:rowOff>4737</xdr:rowOff>
    </xdr:to>
    <xdr:sp macro="" textlink="">
      <xdr:nvSpPr>
        <xdr:cNvPr id="141" name="Check Box 120" hidden="1">
          <a:extLst>
            <a:ext uri="{63B3BB69-23CF-44E3-9099-C40C66FF867C}">
              <a14:compatExt xmlns:a14="http://schemas.microsoft.com/office/drawing/2010/main" spid="_x0000_s1144"/>
            </a:ext>
            <a:ext uri="{FF2B5EF4-FFF2-40B4-BE49-F238E27FC236}">
              <a16:creationId xmlns:a16="http://schemas.microsoft.com/office/drawing/2014/main" id="{BB8E1B4A-4F5C-4512-A14D-44A7B6261933}"/>
            </a:ext>
          </a:extLst>
        </xdr:cNvPr>
        <xdr:cNvSpPr/>
      </xdr:nvSpPr>
      <xdr:spPr bwMode="auto">
        <a:xfrm>
          <a:off x="7520940" y="24505920"/>
          <a:ext cx="152400" cy="195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168</xdr:row>
      <xdr:rowOff>7620</xdr:rowOff>
    </xdr:from>
    <xdr:to>
      <xdr:col>6</xdr:col>
      <xdr:colOff>220980</xdr:colOff>
      <xdr:row>169</xdr:row>
      <xdr:rowOff>1</xdr:rowOff>
    </xdr:to>
    <xdr:sp macro="" textlink="">
      <xdr:nvSpPr>
        <xdr:cNvPr id="142" name="Check Box 121" hidden="1">
          <a:extLst>
            <a:ext uri="{63B3BB69-23CF-44E3-9099-C40C66FF867C}">
              <a14:compatExt xmlns:a14="http://schemas.microsoft.com/office/drawing/2010/main" spid="_x0000_s1145"/>
            </a:ext>
            <a:ext uri="{FF2B5EF4-FFF2-40B4-BE49-F238E27FC236}">
              <a16:creationId xmlns:a16="http://schemas.microsoft.com/office/drawing/2014/main" id="{EBC8167C-F256-41C1-88C2-D43F00F7D6C9}"/>
            </a:ext>
          </a:extLst>
        </xdr:cNvPr>
        <xdr:cNvSpPr/>
      </xdr:nvSpPr>
      <xdr:spPr bwMode="auto">
        <a:xfrm>
          <a:off x="2446020" y="247040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169</xdr:row>
      <xdr:rowOff>7620</xdr:rowOff>
    </xdr:from>
    <xdr:to>
      <xdr:col>6</xdr:col>
      <xdr:colOff>220980</xdr:colOff>
      <xdr:row>170</xdr:row>
      <xdr:rowOff>4017</xdr:rowOff>
    </xdr:to>
    <xdr:sp macro="" textlink="">
      <xdr:nvSpPr>
        <xdr:cNvPr id="143" name="Check Box 122" hidden="1">
          <a:extLst>
            <a:ext uri="{63B3BB69-23CF-44E3-9099-C40C66FF867C}">
              <a14:compatExt xmlns:a14="http://schemas.microsoft.com/office/drawing/2010/main" spid="_x0000_s1146"/>
            </a:ext>
            <a:ext uri="{FF2B5EF4-FFF2-40B4-BE49-F238E27FC236}">
              <a16:creationId xmlns:a16="http://schemas.microsoft.com/office/drawing/2014/main" id="{D89433B5-A51D-42D3-BD1F-16BBF9740FEE}"/>
            </a:ext>
          </a:extLst>
        </xdr:cNvPr>
        <xdr:cNvSpPr/>
      </xdr:nvSpPr>
      <xdr:spPr bwMode="auto">
        <a:xfrm>
          <a:off x="2446020" y="24902160"/>
          <a:ext cx="152400" cy="194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176</xdr:row>
      <xdr:rowOff>7620</xdr:rowOff>
    </xdr:from>
    <xdr:to>
      <xdr:col>6</xdr:col>
      <xdr:colOff>220980</xdr:colOff>
      <xdr:row>177</xdr:row>
      <xdr:rowOff>144780</xdr:rowOff>
    </xdr:to>
    <xdr:sp macro="" textlink="">
      <xdr:nvSpPr>
        <xdr:cNvPr id="144" name="Check Box 123" hidden="1">
          <a:extLst>
            <a:ext uri="{63B3BB69-23CF-44E3-9099-C40C66FF867C}">
              <a14:compatExt xmlns:a14="http://schemas.microsoft.com/office/drawing/2010/main" spid="_x0000_s1147"/>
            </a:ext>
            <a:ext uri="{FF2B5EF4-FFF2-40B4-BE49-F238E27FC236}">
              <a16:creationId xmlns:a16="http://schemas.microsoft.com/office/drawing/2014/main" id="{CA7D1A8A-403A-45C7-AF51-D7AD9D276A52}"/>
            </a:ext>
          </a:extLst>
        </xdr:cNvPr>
        <xdr:cNvSpPr/>
      </xdr:nvSpPr>
      <xdr:spPr bwMode="auto">
        <a:xfrm>
          <a:off x="2446020" y="260451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176</xdr:row>
      <xdr:rowOff>7620</xdr:rowOff>
    </xdr:from>
    <xdr:to>
      <xdr:col>10</xdr:col>
      <xdr:colOff>54187</xdr:colOff>
      <xdr:row>177</xdr:row>
      <xdr:rowOff>144780</xdr:rowOff>
    </xdr:to>
    <xdr:sp macro="" textlink="">
      <xdr:nvSpPr>
        <xdr:cNvPr id="145" name="Check Box 124" hidden="1">
          <a:extLst>
            <a:ext uri="{63B3BB69-23CF-44E3-9099-C40C66FF867C}">
              <a14:compatExt xmlns:a14="http://schemas.microsoft.com/office/drawing/2010/main" spid="_x0000_s1148"/>
            </a:ext>
            <a:ext uri="{FF2B5EF4-FFF2-40B4-BE49-F238E27FC236}">
              <a16:creationId xmlns:a16="http://schemas.microsoft.com/office/drawing/2014/main" id="{84C37302-DF1C-4154-B706-9413FF54C753}"/>
            </a:ext>
          </a:extLst>
        </xdr:cNvPr>
        <xdr:cNvSpPr/>
      </xdr:nvSpPr>
      <xdr:spPr bwMode="auto">
        <a:xfrm>
          <a:off x="4800600" y="2604516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178</xdr:row>
      <xdr:rowOff>7620</xdr:rowOff>
    </xdr:from>
    <xdr:to>
      <xdr:col>6</xdr:col>
      <xdr:colOff>220980</xdr:colOff>
      <xdr:row>180</xdr:row>
      <xdr:rowOff>137160</xdr:rowOff>
    </xdr:to>
    <xdr:sp macro="" textlink="">
      <xdr:nvSpPr>
        <xdr:cNvPr id="146" name="Check Box 125" hidden="1">
          <a:extLst>
            <a:ext uri="{63B3BB69-23CF-44E3-9099-C40C66FF867C}">
              <a14:compatExt xmlns:a14="http://schemas.microsoft.com/office/drawing/2010/main" spid="_x0000_s1149"/>
            </a:ext>
            <a:ext uri="{FF2B5EF4-FFF2-40B4-BE49-F238E27FC236}">
              <a16:creationId xmlns:a16="http://schemas.microsoft.com/office/drawing/2014/main" id="{187EE4E1-74E3-435F-8191-F78146586D85}"/>
            </a:ext>
          </a:extLst>
        </xdr:cNvPr>
        <xdr:cNvSpPr/>
      </xdr:nvSpPr>
      <xdr:spPr bwMode="auto">
        <a:xfrm>
          <a:off x="2446020" y="262966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178</xdr:row>
      <xdr:rowOff>7620</xdr:rowOff>
    </xdr:from>
    <xdr:to>
      <xdr:col>10</xdr:col>
      <xdr:colOff>54187</xdr:colOff>
      <xdr:row>180</xdr:row>
      <xdr:rowOff>137160</xdr:rowOff>
    </xdr:to>
    <xdr:sp macro="" textlink="">
      <xdr:nvSpPr>
        <xdr:cNvPr id="147" name="Check Box 126" hidden="1">
          <a:extLst>
            <a:ext uri="{63B3BB69-23CF-44E3-9099-C40C66FF867C}">
              <a14:compatExt xmlns:a14="http://schemas.microsoft.com/office/drawing/2010/main" spid="_x0000_s1150"/>
            </a:ext>
            <a:ext uri="{FF2B5EF4-FFF2-40B4-BE49-F238E27FC236}">
              <a16:creationId xmlns:a16="http://schemas.microsoft.com/office/drawing/2014/main" id="{5723415F-7BBE-4252-93F4-1E318CFDE8C3}"/>
            </a:ext>
          </a:extLst>
        </xdr:cNvPr>
        <xdr:cNvSpPr/>
      </xdr:nvSpPr>
      <xdr:spPr bwMode="auto">
        <a:xfrm>
          <a:off x="4800600" y="2629662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178</xdr:row>
      <xdr:rowOff>7620</xdr:rowOff>
    </xdr:from>
    <xdr:to>
      <xdr:col>12</xdr:col>
      <xdr:colOff>304800</xdr:colOff>
      <xdr:row>180</xdr:row>
      <xdr:rowOff>137160</xdr:rowOff>
    </xdr:to>
    <xdr:sp macro="" textlink="">
      <xdr:nvSpPr>
        <xdr:cNvPr id="148" name="Check Box 127" hidden="1">
          <a:extLst>
            <a:ext uri="{63B3BB69-23CF-44E3-9099-C40C66FF867C}">
              <a14:compatExt xmlns:a14="http://schemas.microsoft.com/office/drawing/2010/main" spid="_x0000_s1151"/>
            </a:ext>
            <a:ext uri="{FF2B5EF4-FFF2-40B4-BE49-F238E27FC236}">
              <a16:creationId xmlns:a16="http://schemas.microsoft.com/office/drawing/2014/main" id="{E501D880-7278-4D08-9A00-8BDB4C626342}"/>
            </a:ext>
          </a:extLst>
        </xdr:cNvPr>
        <xdr:cNvSpPr/>
      </xdr:nvSpPr>
      <xdr:spPr bwMode="auto">
        <a:xfrm>
          <a:off x="7520940" y="262966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179</xdr:row>
      <xdr:rowOff>7620</xdr:rowOff>
    </xdr:from>
    <xdr:to>
      <xdr:col>6</xdr:col>
      <xdr:colOff>220980</xdr:colOff>
      <xdr:row>180</xdr:row>
      <xdr:rowOff>160020</xdr:rowOff>
    </xdr:to>
    <xdr:sp macro="" textlink="">
      <xdr:nvSpPr>
        <xdr:cNvPr id="149" name="Check Box 128" hidden="1">
          <a:extLst>
            <a:ext uri="{63B3BB69-23CF-44E3-9099-C40C66FF867C}">
              <a14:compatExt xmlns:a14="http://schemas.microsoft.com/office/drawing/2010/main" spid="_x0000_s1152"/>
            </a:ext>
            <a:ext uri="{FF2B5EF4-FFF2-40B4-BE49-F238E27FC236}">
              <a16:creationId xmlns:a16="http://schemas.microsoft.com/office/drawing/2014/main" id="{C2E56E19-00DC-4ECA-9D97-76582A76F596}"/>
            </a:ext>
          </a:extLst>
        </xdr:cNvPr>
        <xdr:cNvSpPr/>
      </xdr:nvSpPr>
      <xdr:spPr bwMode="auto">
        <a:xfrm>
          <a:off x="2446020" y="2631948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179</xdr:row>
      <xdr:rowOff>7620</xdr:rowOff>
    </xdr:from>
    <xdr:to>
      <xdr:col>10</xdr:col>
      <xdr:colOff>54187</xdr:colOff>
      <xdr:row>180</xdr:row>
      <xdr:rowOff>160020</xdr:rowOff>
    </xdr:to>
    <xdr:sp macro="" textlink="">
      <xdr:nvSpPr>
        <xdr:cNvPr id="150" name="Check Box 129" hidden="1">
          <a:extLst>
            <a:ext uri="{63B3BB69-23CF-44E3-9099-C40C66FF867C}">
              <a14:compatExt xmlns:a14="http://schemas.microsoft.com/office/drawing/2010/main" spid="_x0000_s1153"/>
            </a:ext>
            <a:ext uri="{FF2B5EF4-FFF2-40B4-BE49-F238E27FC236}">
              <a16:creationId xmlns:a16="http://schemas.microsoft.com/office/drawing/2014/main" id="{A135EF1C-6894-4630-9D9B-B98E5754F3CC}"/>
            </a:ext>
          </a:extLst>
        </xdr:cNvPr>
        <xdr:cNvSpPr/>
      </xdr:nvSpPr>
      <xdr:spPr bwMode="auto">
        <a:xfrm>
          <a:off x="4800600" y="2631948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182</xdr:row>
      <xdr:rowOff>7620</xdr:rowOff>
    </xdr:from>
    <xdr:to>
      <xdr:col>6</xdr:col>
      <xdr:colOff>220980</xdr:colOff>
      <xdr:row>183</xdr:row>
      <xdr:rowOff>0</xdr:rowOff>
    </xdr:to>
    <xdr:sp macro="" textlink="">
      <xdr:nvSpPr>
        <xdr:cNvPr id="151" name="Check Box 130" hidden="1">
          <a:extLst>
            <a:ext uri="{63B3BB69-23CF-44E3-9099-C40C66FF867C}">
              <a14:compatExt xmlns:a14="http://schemas.microsoft.com/office/drawing/2010/main" spid="_x0000_s1154"/>
            </a:ext>
            <a:ext uri="{FF2B5EF4-FFF2-40B4-BE49-F238E27FC236}">
              <a16:creationId xmlns:a16="http://schemas.microsoft.com/office/drawing/2014/main" id="{BC8AD0D9-878C-48E0-AD07-FDE15923DE63}"/>
            </a:ext>
          </a:extLst>
        </xdr:cNvPr>
        <xdr:cNvSpPr/>
      </xdr:nvSpPr>
      <xdr:spPr bwMode="auto">
        <a:xfrm>
          <a:off x="2446020" y="266014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182</xdr:row>
      <xdr:rowOff>7620</xdr:rowOff>
    </xdr:from>
    <xdr:to>
      <xdr:col>12</xdr:col>
      <xdr:colOff>304800</xdr:colOff>
      <xdr:row>183</xdr:row>
      <xdr:rowOff>0</xdr:rowOff>
    </xdr:to>
    <xdr:sp macro="" textlink="">
      <xdr:nvSpPr>
        <xdr:cNvPr id="152" name="Check Box 131" hidden="1">
          <a:extLst>
            <a:ext uri="{63B3BB69-23CF-44E3-9099-C40C66FF867C}">
              <a14:compatExt xmlns:a14="http://schemas.microsoft.com/office/drawing/2010/main" spid="_x0000_s1155"/>
            </a:ext>
            <a:ext uri="{FF2B5EF4-FFF2-40B4-BE49-F238E27FC236}">
              <a16:creationId xmlns:a16="http://schemas.microsoft.com/office/drawing/2014/main" id="{FD93C6EA-3B1A-4507-AAC5-08A155699165}"/>
            </a:ext>
          </a:extLst>
        </xdr:cNvPr>
        <xdr:cNvSpPr/>
      </xdr:nvSpPr>
      <xdr:spPr bwMode="auto">
        <a:xfrm>
          <a:off x="7520940" y="266014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183</xdr:row>
      <xdr:rowOff>7620</xdr:rowOff>
    </xdr:from>
    <xdr:to>
      <xdr:col>6</xdr:col>
      <xdr:colOff>220980</xdr:colOff>
      <xdr:row>184</xdr:row>
      <xdr:rowOff>4736</xdr:rowOff>
    </xdr:to>
    <xdr:sp macro="" textlink="">
      <xdr:nvSpPr>
        <xdr:cNvPr id="153" name="Check Box 132" hidden="1">
          <a:extLst>
            <a:ext uri="{63B3BB69-23CF-44E3-9099-C40C66FF867C}">
              <a14:compatExt xmlns:a14="http://schemas.microsoft.com/office/drawing/2010/main" spid="_x0000_s1156"/>
            </a:ext>
            <a:ext uri="{FF2B5EF4-FFF2-40B4-BE49-F238E27FC236}">
              <a16:creationId xmlns:a16="http://schemas.microsoft.com/office/drawing/2014/main" id="{C576A2F1-D5B0-411C-8F6D-A3268DCE9483}"/>
            </a:ext>
          </a:extLst>
        </xdr:cNvPr>
        <xdr:cNvSpPr/>
      </xdr:nvSpPr>
      <xdr:spPr bwMode="auto">
        <a:xfrm>
          <a:off x="2446020" y="26799540"/>
          <a:ext cx="152400" cy="1952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184</xdr:row>
      <xdr:rowOff>7620</xdr:rowOff>
    </xdr:from>
    <xdr:to>
      <xdr:col>6</xdr:col>
      <xdr:colOff>220980</xdr:colOff>
      <xdr:row>185</xdr:row>
      <xdr:rowOff>0</xdr:rowOff>
    </xdr:to>
    <xdr:sp macro="" textlink="">
      <xdr:nvSpPr>
        <xdr:cNvPr id="154" name="Check Box 133" hidden="1">
          <a:extLst>
            <a:ext uri="{63B3BB69-23CF-44E3-9099-C40C66FF867C}">
              <a14:compatExt xmlns:a14="http://schemas.microsoft.com/office/drawing/2010/main" spid="_x0000_s1157"/>
            </a:ext>
            <a:ext uri="{FF2B5EF4-FFF2-40B4-BE49-F238E27FC236}">
              <a16:creationId xmlns:a16="http://schemas.microsoft.com/office/drawing/2014/main" id="{BD7844B8-FCEC-4D26-80D8-A57292944547}"/>
            </a:ext>
          </a:extLst>
        </xdr:cNvPr>
        <xdr:cNvSpPr/>
      </xdr:nvSpPr>
      <xdr:spPr bwMode="auto">
        <a:xfrm>
          <a:off x="2446020" y="269976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191</xdr:row>
      <xdr:rowOff>7620</xdr:rowOff>
    </xdr:from>
    <xdr:to>
      <xdr:col>6</xdr:col>
      <xdr:colOff>220980</xdr:colOff>
      <xdr:row>193</xdr:row>
      <xdr:rowOff>152400</xdr:rowOff>
    </xdr:to>
    <xdr:sp macro="" textlink="">
      <xdr:nvSpPr>
        <xdr:cNvPr id="155" name="Check Box 134" hidden="1">
          <a:extLst>
            <a:ext uri="{63B3BB69-23CF-44E3-9099-C40C66FF867C}">
              <a14:compatExt xmlns:a14="http://schemas.microsoft.com/office/drawing/2010/main" spid="_x0000_s1158"/>
            </a:ext>
            <a:ext uri="{FF2B5EF4-FFF2-40B4-BE49-F238E27FC236}">
              <a16:creationId xmlns:a16="http://schemas.microsoft.com/office/drawing/2014/main" id="{8978759C-DD62-43A5-ACAA-3D03874E41D1}"/>
            </a:ext>
          </a:extLst>
        </xdr:cNvPr>
        <xdr:cNvSpPr/>
      </xdr:nvSpPr>
      <xdr:spPr bwMode="auto">
        <a:xfrm>
          <a:off x="2446020" y="281559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191</xdr:row>
      <xdr:rowOff>7620</xdr:rowOff>
    </xdr:from>
    <xdr:to>
      <xdr:col>10</xdr:col>
      <xdr:colOff>54187</xdr:colOff>
      <xdr:row>193</xdr:row>
      <xdr:rowOff>152400</xdr:rowOff>
    </xdr:to>
    <xdr:sp macro="" textlink="">
      <xdr:nvSpPr>
        <xdr:cNvPr id="156" name="Check Box 135" hidden="1">
          <a:extLst>
            <a:ext uri="{63B3BB69-23CF-44E3-9099-C40C66FF867C}">
              <a14:compatExt xmlns:a14="http://schemas.microsoft.com/office/drawing/2010/main" spid="_x0000_s1159"/>
            </a:ext>
            <a:ext uri="{FF2B5EF4-FFF2-40B4-BE49-F238E27FC236}">
              <a16:creationId xmlns:a16="http://schemas.microsoft.com/office/drawing/2014/main" id="{70B13A2D-5B91-466C-B0C9-217ED32D5404}"/>
            </a:ext>
          </a:extLst>
        </xdr:cNvPr>
        <xdr:cNvSpPr/>
      </xdr:nvSpPr>
      <xdr:spPr bwMode="auto">
        <a:xfrm>
          <a:off x="4800600" y="2815590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191</xdr:row>
      <xdr:rowOff>7620</xdr:rowOff>
    </xdr:from>
    <xdr:to>
      <xdr:col>12</xdr:col>
      <xdr:colOff>304800</xdr:colOff>
      <xdr:row>193</xdr:row>
      <xdr:rowOff>152400</xdr:rowOff>
    </xdr:to>
    <xdr:sp macro="" textlink="">
      <xdr:nvSpPr>
        <xdr:cNvPr id="157" name="Check Box 136" hidden="1">
          <a:extLst>
            <a:ext uri="{63B3BB69-23CF-44E3-9099-C40C66FF867C}">
              <a14:compatExt xmlns:a14="http://schemas.microsoft.com/office/drawing/2010/main" spid="_x0000_s1160"/>
            </a:ext>
            <a:ext uri="{FF2B5EF4-FFF2-40B4-BE49-F238E27FC236}">
              <a16:creationId xmlns:a16="http://schemas.microsoft.com/office/drawing/2014/main" id="{3D561B57-BAA3-4298-83BD-2045AFA19C81}"/>
            </a:ext>
          </a:extLst>
        </xdr:cNvPr>
        <xdr:cNvSpPr/>
      </xdr:nvSpPr>
      <xdr:spPr bwMode="auto">
        <a:xfrm>
          <a:off x="7520940" y="2815590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192</xdr:row>
      <xdr:rowOff>7620</xdr:rowOff>
    </xdr:from>
    <xdr:to>
      <xdr:col>6</xdr:col>
      <xdr:colOff>220980</xdr:colOff>
      <xdr:row>193</xdr:row>
      <xdr:rowOff>160020</xdr:rowOff>
    </xdr:to>
    <xdr:sp macro="" textlink="">
      <xdr:nvSpPr>
        <xdr:cNvPr id="158" name="Check Box 137" hidden="1">
          <a:extLst>
            <a:ext uri="{63B3BB69-23CF-44E3-9099-C40C66FF867C}">
              <a14:compatExt xmlns:a14="http://schemas.microsoft.com/office/drawing/2010/main" spid="_x0000_s1161"/>
            </a:ext>
            <a:ext uri="{FF2B5EF4-FFF2-40B4-BE49-F238E27FC236}">
              <a16:creationId xmlns:a16="http://schemas.microsoft.com/office/drawing/2014/main" id="{FC72C88C-E819-46FA-9771-4E772D49C6F1}"/>
            </a:ext>
          </a:extLst>
        </xdr:cNvPr>
        <xdr:cNvSpPr/>
      </xdr:nvSpPr>
      <xdr:spPr bwMode="auto">
        <a:xfrm>
          <a:off x="2446020" y="2816352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45720</xdr:colOff>
      <xdr:row>192</xdr:row>
      <xdr:rowOff>7620</xdr:rowOff>
    </xdr:from>
    <xdr:to>
      <xdr:col>10</xdr:col>
      <xdr:colOff>54187</xdr:colOff>
      <xdr:row>193</xdr:row>
      <xdr:rowOff>160020</xdr:rowOff>
    </xdr:to>
    <xdr:sp macro="" textlink="">
      <xdr:nvSpPr>
        <xdr:cNvPr id="159" name="Check Box 138" hidden="1">
          <a:extLst>
            <a:ext uri="{63B3BB69-23CF-44E3-9099-C40C66FF867C}">
              <a14:compatExt xmlns:a14="http://schemas.microsoft.com/office/drawing/2010/main" spid="_x0000_s1162"/>
            </a:ext>
            <a:ext uri="{FF2B5EF4-FFF2-40B4-BE49-F238E27FC236}">
              <a16:creationId xmlns:a16="http://schemas.microsoft.com/office/drawing/2014/main" id="{20F51CC2-BAD4-48FE-BEE7-9089A97B43FE}"/>
            </a:ext>
          </a:extLst>
        </xdr:cNvPr>
        <xdr:cNvSpPr/>
      </xdr:nvSpPr>
      <xdr:spPr bwMode="auto">
        <a:xfrm>
          <a:off x="4800600" y="28163520"/>
          <a:ext cx="153247"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195</xdr:row>
      <xdr:rowOff>7620</xdr:rowOff>
    </xdr:from>
    <xdr:to>
      <xdr:col>6</xdr:col>
      <xdr:colOff>220980</xdr:colOff>
      <xdr:row>196</xdr:row>
      <xdr:rowOff>1</xdr:rowOff>
    </xdr:to>
    <xdr:sp macro="" textlink="">
      <xdr:nvSpPr>
        <xdr:cNvPr id="160" name="Check Box 139" hidden="1">
          <a:extLst>
            <a:ext uri="{63B3BB69-23CF-44E3-9099-C40C66FF867C}">
              <a14:compatExt xmlns:a14="http://schemas.microsoft.com/office/drawing/2010/main" spid="_x0000_s1163"/>
            </a:ext>
            <a:ext uri="{FF2B5EF4-FFF2-40B4-BE49-F238E27FC236}">
              <a16:creationId xmlns:a16="http://schemas.microsoft.com/office/drawing/2014/main" id="{D96A8330-2B38-4D00-B9E1-E88BCF9AA7D8}"/>
            </a:ext>
          </a:extLst>
        </xdr:cNvPr>
        <xdr:cNvSpPr/>
      </xdr:nvSpPr>
      <xdr:spPr bwMode="auto">
        <a:xfrm>
          <a:off x="2446020" y="284378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195</xdr:row>
      <xdr:rowOff>7620</xdr:rowOff>
    </xdr:from>
    <xdr:to>
      <xdr:col>12</xdr:col>
      <xdr:colOff>304800</xdr:colOff>
      <xdr:row>196</xdr:row>
      <xdr:rowOff>1</xdr:rowOff>
    </xdr:to>
    <xdr:sp macro="" textlink="">
      <xdr:nvSpPr>
        <xdr:cNvPr id="161" name="Check Box 140" hidden="1">
          <a:extLst>
            <a:ext uri="{63B3BB69-23CF-44E3-9099-C40C66FF867C}">
              <a14:compatExt xmlns:a14="http://schemas.microsoft.com/office/drawing/2010/main" spid="_x0000_s1164"/>
            </a:ext>
            <a:ext uri="{FF2B5EF4-FFF2-40B4-BE49-F238E27FC236}">
              <a16:creationId xmlns:a16="http://schemas.microsoft.com/office/drawing/2014/main" id="{736E32D9-512C-408D-AFEE-225FEA03A3F5}"/>
            </a:ext>
          </a:extLst>
        </xdr:cNvPr>
        <xdr:cNvSpPr/>
      </xdr:nvSpPr>
      <xdr:spPr bwMode="auto">
        <a:xfrm>
          <a:off x="7520940" y="28437840"/>
          <a:ext cx="152400" cy="190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196</xdr:row>
      <xdr:rowOff>7620</xdr:rowOff>
    </xdr:from>
    <xdr:to>
      <xdr:col>6</xdr:col>
      <xdr:colOff>220980</xdr:colOff>
      <xdr:row>197</xdr:row>
      <xdr:rowOff>0</xdr:rowOff>
    </xdr:to>
    <xdr:sp macro="" textlink="">
      <xdr:nvSpPr>
        <xdr:cNvPr id="162" name="Check Box 141" hidden="1">
          <a:extLst>
            <a:ext uri="{63B3BB69-23CF-44E3-9099-C40C66FF867C}">
              <a14:compatExt xmlns:a14="http://schemas.microsoft.com/office/drawing/2010/main" spid="_x0000_s1165"/>
            </a:ext>
            <a:ext uri="{FF2B5EF4-FFF2-40B4-BE49-F238E27FC236}">
              <a16:creationId xmlns:a16="http://schemas.microsoft.com/office/drawing/2014/main" id="{03A83DAD-4043-4972-95E9-04D1331EF5F4}"/>
            </a:ext>
          </a:extLst>
        </xdr:cNvPr>
        <xdr:cNvSpPr/>
      </xdr:nvSpPr>
      <xdr:spPr bwMode="auto">
        <a:xfrm>
          <a:off x="2446020" y="2863596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68580</xdr:colOff>
      <xdr:row>197</xdr:row>
      <xdr:rowOff>7620</xdr:rowOff>
    </xdr:from>
    <xdr:to>
      <xdr:col>6</xdr:col>
      <xdr:colOff>220980</xdr:colOff>
      <xdr:row>198</xdr:row>
      <xdr:rowOff>0</xdr:rowOff>
    </xdr:to>
    <xdr:sp macro="" textlink="">
      <xdr:nvSpPr>
        <xdr:cNvPr id="163" name="Check Box 142" hidden="1">
          <a:extLst>
            <a:ext uri="{63B3BB69-23CF-44E3-9099-C40C66FF867C}">
              <a14:compatExt xmlns:a14="http://schemas.microsoft.com/office/drawing/2010/main" spid="_x0000_s1166"/>
            </a:ext>
            <a:ext uri="{FF2B5EF4-FFF2-40B4-BE49-F238E27FC236}">
              <a16:creationId xmlns:a16="http://schemas.microsoft.com/office/drawing/2014/main" id="{488793B8-C87B-4F74-9D5A-90D76DD27767}"/>
            </a:ext>
          </a:extLst>
        </xdr:cNvPr>
        <xdr:cNvSpPr/>
      </xdr:nvSpPr>
      <xdr:spPr bwMode="auto">
        <a:xfrm>
          <a:off x="2446020" y="28834080"/>
          <a:ext cx="1524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137160</xdr:colOff>
      <xdr:row>224</xdr:row>
      <xdr:rowOff>7620</xdr:rowOff>
    </xdr:from>
    <xdr:to>
      <xdr:col>2</xdr:col>
      <xdr:colOff>289560</xdr:colOff>
      <xdr:row>225</xdr:row>
      <xdr:rowOff>1</xdr:rowOff>
    </xdr:to>
    <xdr:sp macro="" textlink="">
      <xdr:nvSpPr>
        <xdr:cNvPr id="164" name="Check Box 143" hidden="1">
          <a:extLst>
            <a:ext uri="{63B3BB69-23CF-44E3-9099-C40C66FF867C}">
              <a14:compatExt xmlns:a14="http://schemas.microsoft.com/office/drawing/2010/main" spid="_x0000_s1167"/>
            </a:ext>
            <a:ext uri="{FF2B5EF4-FFF2-40B4-BE49-F238E27FC236}">
              <a16:creationId xmlns:a16="http://schemas.microsoft.com/office/drawing/2014/main" id="{A023E57A-2FE1-46CF-91DE-6AFEBB46549B}"/>
            </a:ext>
          </a:extLst>
        </xdr:cNvPr>
        <xdr:cNvSpPr/>
      </xdr:nvSpPr>
      <xdr:spPr bwMode="auto">
        <a:xfrm>
          <a:off x="381000" y="36819840"/>
          <a:ext cx="152400" cy="1752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12</xdr:col>
      <xdr:colOff>281940</xdr:colOff>
      <xdr:row>35</xdr:row>
      <xdr:rowOff>22860</xdr:rowOff>
    </xdr:to>
    <xdr:sp macro="" textlink="">
      <xdr:nvSpPr>
        <xdr:cNvPr id="165" name="AutoShape 144">
          <a:extLst>
            <a:ext uri="{FF2B5EF4-FFF2-40B4-BE49-F238E27FC236}">
              <a16:creationId xmlns:a16="http://schemas.microsoft.com/office/drawing/2014/main" id="{9675AEF5-72F1-4674-AB4A-0ECCAB44D1E0}"/>
            </a:ext>
          </a:extLst>
        </xdr:cNvPr>
        <xdr:cNvSpPr>
          <a:spLocks noChangeArrowheads="1"/>
        </xdr:cNvSpPr>
      </xdr:nvSpPr>
      <xdr:spPr bwMode="auto">
        <a:xfrm>
          <a:off x="0" y="0"/>
          <a:ext cx="7650480" cy="579882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281940</xdr:colOff>
      <xdr:row>35</xdr:row>
      <xdr:rowOff>22860</xdr:rowOff>
    </xdr:to>
    <xdr:sp macro="" textlink="">
      <xdr:nvSpPr>
        <xdr:cNvPr id="166" name="AutoShape 144">
          <a:extLst>
            <a:ext uri="{FF2B5EF4-FFF2-40B4-BE49-F238E27FC236}">
              <a16:creationId xmlns:a16="http://schemas.microsoft.com/office/drawing/2014/main" id="{FF20C4DD-7463-472C-A9B0-504FB4133DFC}"/>
            </a:ext>
          </a:extLst>
        </xdr:cNvPr>
        <xdr:cNvSpPr>
          <a:spLocks noChangeArrowheads="1"/>
        </xdr:cNvSpPr>
      </xdr:nvSpPr>
      <xdr:spPr bwMode="auto">
        <a:xfrm>
          <a:off x="0" y="0"/>
          <a:ext cx="7650480" cy="579882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Personnalisé 7">
      <a:dk1>
        <a:sysClr val="windowText" lastClr="000000"/>
      </a:dk1>
      <a:lt1>
        <a:sysClr val="window" lastClr="FFFFFF"/>
      </a:lt1>
      <a:dk2>
        <a:srgbClr val="0E2841"/>
      </a:dk2>
      <a:lt2>
        <a:srgbClr val="E8E8E8"/>
      </a:lt2>
      <a:accent1>
        <a:srgbClr val="156082"/>
      </a:accent1>
      <a:accent2>
        <a:srgbClr val="E97132"/>
      </a:accent2>
      <a:accent3>
        <a:srgbClr val="AEC4A8"/>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4004F-01EF-4C5A-BAC0-2BF61BA7F851}">
  <dimension ref="A1:X227"/>
  <sheetViews>
    <sheetView showGridLines="0" showRowColHeaders="0" tabSelected="1" view="pageBreakPreview" zoomScaleNormal="100" zoomScaleSheetLayoutView="100" workbookViewId="0">
      <selection activeCell="F6" sqref="F6:H6"/>
    </sheetView>
  </sheetViews>
  <sheetFormatPr baseColWidth="10" defaultColWidth="8.7109375" defaultRowHeight="15" x14ac:dyDescent="0.25"/>
  <cols>
    <col min="1" max="1" width="1.28515625" style="3" customWidth="1"/>
    <col min="2" max="2" width="2.28515625" style="3" customWidth="1"/>
    <col min="3" max="3" width="5.7109375" style="3" customWidth="1"/>
    <col min="4" max="4" width="13.28515625" style="3" customWidth="1"/>
    <col min="5" max="5" width="5.42578125" style="3" customWidth="1"/>
    <col min="6" max="6" width="6.7109375" style="3" customWidth="1"/>
    <col min="7" max="7" width="3.7109375" style="3" customWidth="1"/>
    <col min="8" max="8" width="13" style="3" customWidth="1"/>
    <col min="9" max="9" width="18" style="3" customWidth="1"/>
    <col min="10" max="10" width="2.140625" style="3" customWidth="1"/>
    <col min="11" max="11" width="23.7109375" style="3" customWidth="1"/>
    <col min="12" max="12" width="12.28515625" style="5" customWidth="1"/>
    <col min="13" max="13" width="6.28515625" style="6" customWidth="1"/>
    <col min="14" max="14" width="1" style="7" customWidth="1"/>
    <col min="15" max="15" width="2.7109375" style="3" customWidth="1"/>
    <col min="16" max="21" width="0" style="3" hidden="1" customWidth="1"/>
    <col min="22" max="22" width="0.7109375" style="3" customWidth="1"/>
    <col min="23" max="16384" width="8.7109375" style="3"/>
  </cols>
  <sheetData>
    <row r="1" spans="1:24" ht="27.6" customHeight="1" x14ac:dyDescent="0.25">
      <c r="A1" s="1"/>
      <c r="B1" s="155" t="s">
        <v>0</v>
      </c>
      <c r="C1" s="155"/>
      <c r="D1" s="155"/>
      <c r="E1" s="155"/>
      <c r="F1" s="155"/>
      <c r="G1" s="155"/>
      <c r="H1" s="155"/>
      <c r="I1" s="155"/>
      <c r="J1" s="155"/>
      <c r="K1" s="155"/>
      <c r="L1" s="155"/>
      <c r="M1" s="155"/>
      <c r="N1" s="155"/>
      <c r="O1" s="2"/>
      <c r="R1" s="3">
        <f>IFERROR(MATCH($K$18,{"- Sélectionner -","Façade isolée","Façade non isolée","Inconnu"},0)-1,0)</f>
        <v>0</v>
      </c>
      <c r="S1" s="3">
        <f ca="1">IFERROR(IF(AND(VALUE($F$10)&gt;=1700,VALUE($F$10)&lt;=YEAR(TODAY())),VALUE($F$10)-1699,0),0)*36+MIN(MAX(YEAR(TODAY())-2020,0),35)</f>
        <v>6</v>
      </c>
      <c r="T1" s="3">
        <f ca="1">MOD(S1+12345,46656)</f>
        <v>12351</v>
      </c>
      <c r="U1" s="3" t="str">
        <f ca="1">MID("0123456789ABCDEFGHIJKLMNOPQRSTUVWXYZ",INT(T1/1296)+1,1)&amp;MID("0123456789ABCDEFGHIJKLMNOPQRSTUVWXYZ",INT(MOD(T1,1296)/36)+1,1)&amp;MID("0123456789ABCDEFGHIJKLMNOPQRSTUVWXYZ",MOD(T1,36)+1,1)&amp;MID("0123456789ABCDEFGHIJKLMNOPQRSTUVWXYZ",INT(T2/1296)+1,1)&amp;MID("0123456789ABCDEFGHIJKLMNOPQRSTUVWXYZ",INT(MOD(T2,1296)/36)+1,1)&amp;MID("0123456789ABCDEFGHIJKLMNOPQRSTUVWXYZ",MOD(T2,36)+1,1)&amp;MID("0123456789ABCDEFGHIJKLMNOPQRSTUVWXYZ",INT(T3/1296)+1,1)&amp;MID("0123456789ABCDEFGHIJKLMNOPQRSTUVWXYZ",INT(MOD(T3,1296)/36)+1,1)&amp;MID("0123456789ABCDEFGHIJKLMNOPQRSTUVWXYZ",MOD(T3,36)+1,1)&amp;MID("0123456789ABCDEFGHIJKLMNOPQRSTUVWXYZ",INT(T4/1296)+1,1)&amp;MID("0123456789ABCDEFGHIJKLMNOPQRSTUVWXYZ",INT(MOD(T4,1296)/36)+1,1)&amp;MID("0123456789ABCDEFGHIJKLMNOPQRSTUVWXYZ",MOD(T4,36)+1,1)&amp;MID("0123456789ABCDEFGHIJKLMNOPQRSTUVWXYZ",INT(T5/1296)+1,1)&amp;MID("0123456789ABCDEFGHIJKLMNOPQRSTUVWXYZ",INT(MOD(T5,1296)/36)+1,1)&amp;MID("0123456789ABCDEFGHIJKLMNOPQRSTUVWXYZ",MOD(T5,36)+1,1)&amp;MID("0123456789ABCDEFGHIJKLMNOPQRSTUVWXYZ",INT(T6/1296)+1,1)&amp;MID("0123456789ABCDEFGHIJKLMNOPQRSTUVWXYZ",INT(MOD(T6,1296)/36)+1,1)&amp;MID("0123456789ABCDEFGHIJKLMNOPQRSTUVWXYZ",MOD(T6,36)+1,1)&amp;MID("0123456789ABCDEFGHIJKLMNOPQRSTUVWXYZ",INT(T7/1296)+1,1)&amp;MID("0123456789ABCDEFGHIJKLMNOPQRSTUVWXYZ",INT(MOD(T7,1296)/36)+1,1)&amp;MID("0123456789ABCDEFGHIJKLMNOPQRSTUVWXYZ",MOD(T7,36)+1,1)&amp;MID("0123456789ABCDEFGHIJKLMNOPQRSTUVWXYZ",INT(U2/36)+1,1)&amp;MID("0123456789ABCDEFGHIJKLMNOPQRSTUVWXYZ",MOD(U2,36)+1,1)</f>
        <v>9J3NR5F503LC0KTNS3NRUGS</v>
      </c>
    </row>
    <row r="2" spans="1:24" ht="18" customHeight="1" x14ac:dyDescent="0.25">
      <c r="A2" s="1"/>
      <c r="B2" s="156" t="s">
        <v>1</v>
      </c>
      <c r="C2" s="156"/>
      <c r="D2" s="156"/>
      <c r="E2" s="156"/>
      <c r="F2" s="156"/>
      <c r="G2" s="156"/>
      <c r="H2" s="156"/>
      <c r="I2" s="156"/>
      <c r="J2" s="156"/>
      <c r="K2" s="156"/>
      <c r="L2" s="156"/>
      <c r="M2" s="156"/>
      <c r="N2" s="156"/>
      <c r="O2" s="4"/>
      <c r="R2" s="3">
        <f>IFERROR(MATCH($K$20,{"- Sélectionner -","Moins de 10 ans","Entre 10 et 25 ans","Entre 25 et 50 ans","Plus de 50 ans ou jamais","Inconnu"},0)-1,0)</f>
        <v>0</v>
      </c>
      <c r="S2" s="3">
        <f>R1*7776+R2*1296+R3*216+R4*36+R5*6+R6*1</f>
        <v>0</v>
      </c>
      <c r="T2" s="3">
        <f ca="1">MOD(S2+40009*T1+977*1+12345,46656)</f>
        <v>30785</v>
      </c>
      <c r="U2" s="3">
        <f ca="1">MOD(T1+2*T2+3*T3+4*T4+5*T5+6*T6+7*T7,1291)</f>
        <v>604</v>
      </c>
    </row>
    <row r="3" spans="1:24" ht="10.15" customHeight="1" x14ac:dyDescent="0.25">
      <c r="R3" s="3">
        <f>IFERROR(MATCH($K$22,{"- Sélectionner -","Faiblement dégradé","Moyennement dégradé","Fortement dégradé","Inconnu"},0)-1,0)</f>
        <v>0</v>
      </c>
      <c r="S3" s="3">
        <f>R7*7776+R8*1296+R9*216+R10*36+R11*6+R12*1</f>
        <v>0</v>
      </c>
      <c r="T3" s="3">
        <f ca="1">MOD(S3+40009*T2+977*2+12345,46656)</f>
        <v>19620</v>
      </c>
    </row>
    <row r="4" spans="1:24" s="1" customFormat="1" ht="16.899999999999999" customHeight="1" x14ac:dyDescent="0.25">
      <c r="B4" s="8" t="s">
        <v>2</v>
      </c>
      <c r="C4" s="8"/>
      <c r="D4" s="8"/>
      <c r="E4" s="8"/>
      <c r="F4" s="8"/>
      <c r="G4" s="8"/>
      <c r="H4" s="8"/>
      <c r="J4" s="9" t="s">
        <v>3</v>
      </c>
      <c r="M4" s="10" t="str">
        <f>IF(LEFT($C$12,1)&lt;&gt;"✔","Généré automatiquement",MID($U$1,1,5)&amp;"-"&amp;MID($U$1,6,5)&amp;"-"&amp;MID($U$1,11,5)&amp;"-"&amp;MID($U$1,16,5)&amp;"-"&amp;MID($U$1,21,3))</f>
        <v>Généré automatiquement</v>
      </c>
      <c r="N4" s="11"/>
      <c r="P4" s="3"/>
      <c r="R4" s="3">
        <f>IFERROR(MATCH($K$33,{"- Sélectionner -","Toiture isolée","Toiture non isolée","Inconnu"},0)-1,0)</f>
        <v>0</v>
      </c>
      <c r="S4" s="3">
        <f>R13*7776+R14*1296+R15*216+R16*36+R17*6+R18*1</f>
        <v>0</v>
      </c>
      <c r="T4" s="3">
        <f ca="1">MOD(S4+40009*T3+977*3+12345,46656)</f>
        <v>4656</v>
      </c>
      <c r="W4" s="3"/>
    </row>
    <row r="5" spans="1:24" ht="7.15" customHeight="1" x14ac:dyDescent="0.25">
      <c r="R5" s="3">
        <f>IFERROR(MATCH($K$36,{"- Sélectionner -","Moins de 10 ans","Entre 10 et 25 ans","Entre 25 et 50 ans","Plus de 50 ans ou jamais","Inconnu"},0)-1,0)</f>
        <v>0</v>
      </c>
      <c r="S5" s="3">
        <f>R19*7776+R20*1296+R21*216+R22*36+R23*6+R24*1</f>
        <v>0</v>
      </c>
      <c r="T5" s="3">
        <f ca="1">MOD(S5+40009*T4+977*4+12345,46656)</f>
        <v>749</v>
      </c>
    </row>
    <row r="6" spans="1:24" ht="15.75" customHeight="1" x14ac:dyDescent="0.25">
      <c r="C6" s="12" t="s">
        <v>4</v>
      </c>
      <c r="F6" s="157" t="s">
        <v>5</v>
      </c>
      <c r="G6" s="157"/>
      <c r="H6" s="157"/>
      <c r="J6" s="13" t="str">
        <f>IF($F6="Logement isolé (formulaire 53B)","Dernier locataire :","")</f>
        <v/>
      </c>
      <c r="K6" s="158"/>
      <c r="L6" s="158"/>
      <c r="M6" s="158"/>
      <c r="Q6" s="3" t="s">
        <v>5</v>
      </c>
      <c r="R6" s="3">
        <f>IFERROR(MATCH($K$39,{"- Sélectionner -","Faiblement dégradé","Moyennement dégradé","Fortement dégradé","Inconnu"},0)-1,0)</f>
        <v>0</v>
      </c>
      <c r="S6" s="3">
        <f>R25*7776+R26*1296+R27*216+R28*36+R29*6+R30*1</f>
        <v>0</v>
      </c>
      <c r="T6" s="3">
        <f ca="1">MOD(S6+40009*T5+977*5+12345,46656)</f>
        <v>30819</v>
      </c>
    </row>
    <row r="7" spans="1:24" ht="5.45" customHeight="1" x14ac:dyDescent="0.25">
      <c r="Q7" s="3" t="s">
        <v>6</v>
      </c>
      <c r="R7" s="3">
        <f>IFERROR(MATCH($K$49,{"- Sélectionner -","Simple vitrage","Double ou triple vitrage","Inconnu"},0)-1,0)</f>
        <v>0</v>
      </c>
      <c r="S7" s="3">
        <f>R31*7776+R32*1296+R33*216</f>
        <v>0</v>
      </c>
      <c r="T7" s="3">
        <f ca="1">MOD(S7+40009*T6+977*6+12345,46656)</f>
        <v>30810</v>
      </c>
    </row>
    <row r="8" spans="1:24" ht="15.75" customHeight="1" x14ac:dyDescent="0.25">
      <c r="C8" s="12" t="s">
        <v>7</v>
      </c>
      <c r="F8" s="159"/>
      <c r="G8" s="159"/>
      <c r="H8" s="159"/>
      <c r="J8" s="15" t="s">
        <v>466</v>
      </c>
      <c r="K8" s="159"/>
      <c r="L8" s="159"/>
      <c r="M8" s="159"/>
      <c r="Q8" s="3" t="s">
        <v>8</v>
      </c>
      <c r="R8" s="3">
        <f>IFERROR(MATCH($K$51,{"- Sélectionner -","Moins de 5 ans","Entre 5 et 15 ans","Entre 15 et 30 ans","Plus de 30 ans ou jamais","Inconnu"},0)-1,0)</f>
        <v>0</v>
      </c>
    </row>
    <row r="9" spans="1:24" ht="3.6" customHeight="1" x14ac:dyDescent="0.25">
      <c r="R9" s="3">
        <f>IFERROR(MATCH($K$54,{"- Sélectionner -","Faiblement dégradé","Moyennement dégradé","Fortement dégradé","Inconnu"},0)-1,0)</f>
        <v>0</v>
      </c>
    </row>
    <row r="10" spans="1:24" ht="18" customHeight="1" x14ac:dyDescent="0.25">
      <c r="C10" s="12" t="s">
        <v>9</v>
      </c>
      <c r="D10" s="16"/>
      <c r="E10" s="16"/>
      <c r="F10" s="140"/>
      <c r="G10" s="140"/>
      <c r="H10" s="140"/>
      <c r="I10" s="16"/>
      <c r="J10" s="15" t="s">
        <v>10</v>
      </c>
      <c r="K10" s="141"/>
      <c r="L10" s="141"/>
      <c r="M10" s="141"/>
      <c r="R10" s="3">
        <f>IFERROR(MATCH($K$65,{"- Sélectionner -","Moins de 5 ans","Entre 5 et 15 ans","Entre 15 et 30 ans","Plus de 30 ans ou jamais","Inconnu"},0)-1,0)</f>
        <v>0</v>
      </c>
    </row>
    <row r="11" spans="1:24" ht="12" customHeight="1" thickBot="1" x14ac:dyDescent="0.3">
      <c r="C11" s="16"/>
      <c r="D11" s="16"/>
      <c r="E11" s="16"/>
      <c r="F11" s="17"/>
      <c r="G11" s="17"/>
      <c r="H11" s="17"/>
      <c r="I11" s="16"/>
      <c r="J11" s="16"/>
      <c r="K11" s="18"/>
      <c r="L11" s="19"/>
      <c r="M11" s="20"/>
      <c r="R11" s="3">
        <f>IFERROR(MATCH($K$68,{"- Sélectionner -","Faiblement dégradé","Moyennement dégradé","Fortement dégradé","Inconnu"},0)-1,0)</f>
        <v>0</v>
      </c>
    </row>
    <row r="12" spans="1:24" ht="14.45" customHeight="1" x14ac:dyDescent="0.25">
      <c r="C12" s="142" t="str">
        <f>IF(AND(COUNTIF($N$16:$N$200,"*Veuillez*")=0,COUNTIF($N$16:$N$200,"*seule*")=0,$C$225="☑"),"✔ Formulaire complet : merci de l’enregistrer au format PDF et de le joindre à votre demande, accompagné des annexes listées dans la checklist figurant à la fin du document.","⚠ ATTENTION : "&amp;IF(COUNTIF($N$16:$N$200,"*Veuillez*")&gt;0,COUNTIF($N$16:$N$200,"*Veuillez*")&amp;" question(s) sans réponse. ","")&amp;IF(COUNTIF($N$16:$N$200,"*seule*")&gt;0,COUNTIF($N$16:$N$200,"*seule*")&amp;" question(s) avec plusieurs réponses (une seule case possible). ","")&amp;IF($C$225&lt;&gt;"☑","La déclaration du/de la requérant·e n'est pas cochée. ","")&amp;"Merci de corriger avant l'envoi.")</f>
        <v>⚠ ATTENTION : 34 question(s) sans réponse. La déclaration du/de la requérant·e n'est pas cochée. Merci de corriger avant l'envoi.</v>
      </c>
      <c r="D12" s="143"/>
      <c r="E12" s="143"/>
      <c r="F12" s="143"/>
      <c r="G12" s="143"/>
      <c r="H12" s="143"/>
      <c r="I12" s="143"/>
      <c r="J12" s="143"/>
      <c r="K12" s="143"/>
      <c r="L12" s="143"/>
      <c r="M12" s="143"/>
      <c r="N12" s="144"/>
      <c r="O12" s="21"/>
      <c r="R12" s="3">
        <f>IFERROR(MATCH($K$75,{"- Sélectionner -","Moins de 10 ans","Entre 10 et 25 ans","Entre 25 et 50 ans","Plus de 50 ans ou jamais","Inconnu"},0)-1,0)</f>
        <v>0</v>
      </c>
    </row>
    <row r="13" spans="1:24" ht="14.45" customHeight="1" x14ac:dyDescent="0.25">
      <c r="C13" s="145"/>
      <c r="D13" s="146"/>
      <c r="E13" s="146"/>
      <c r="F13" s="146"/>
      <c r="G13" s="146"/>
      <c r="H13" s="146"/>
      <c r="I13" s="146"/>
      <c r="J13" s="146"/>
      <c r="K13" s="146"/>
      <c r="L13" s="146"/>
      <c r="M13" s="146"/>
      <c r="N13" s="147"/>
      <c r="O13" s="21"/>
      <c r="R13" s="3">
        <f>IFERROR(MATCH($K$78,{"- Sélectionner -","Faiblement dégradé","Moyennement dégradé","Fortement dégradé","Inconnu"},0)-1,0)</f>
        <v>0</v>
      </c>
    </row>
    <row r="14" spans="1:24" ht="13.9" customHeight="1" thickBot="1" x14ac:dyDescent="0.3">
      <c r="C14" s="148"/>
      <c r="D14" s="149"/>
      <c r="E14" s="149"/>
      <c r="F14" s="149"/>
      <c r="G14" s="149"/>
      <c r="H14" s="149"/>
      <c r="I14" s="149"/>
      <c r="J14" s="149"/>
      <c r="K14" s="149"/>
      <c r="L14" s="149"/>
      <c r="M14" s="149"/>
      <c r="N14" s="150"/>
      <c r="O14" s="21"/>
      <c r="R14" s="3">
        <f>IFERROR(MATCH($K$91,{"- Sélectionner -","Moins de 5 ans","Entre 5 et 15 ans","Entre 15 et 30 ans","Plus de 30 ans ou jamais","Inconnu"},0)-1,0)</f>
        <v>0</v>
      </c>
    </row>
    <row r="15" spans="1:24" ht="33" customHeight="1" x14ac:dyDescent="0.25">
      <c r="C15" s="151" t="s">
        <v>11</v>
      </c>
      <c r="D15" s="151"/>
      <c r="E15" s="151"/>
      <c r="F15" s="151"/>
      <c r="G15" s="151"/>
      <c r="H15" s="151"/>
      <c r="I15" s="151"/>
      <c r="J15" s="151"/>
      <c r="K15" s="151"/>
      <c r="L15" s="151"/>
      <c r="M15" s="151"/>
      <c r="R15" s="3">
        <f>IFERROR(MATCH($K$93,{"- Sélectionner -","Faiblement dégradé","Moyennement dégradé","Fortement dégradé","Inconnu"},0)-1,0)</f>
        <v>0</v>
      </c>
      <c r="X15" s="3" t="s">
        <v>12</v>
      </c>
    </row>
    <row r="16" spans="1:24" s="1" customFormat="1" ht="19.149999999999999" customHeight="1" x14ac:dyDescent="0.25">
      <c r="B16" s="134" t="s">
        <v>13</v>
      </c>
      <c r="C16" s="134"/>
      <c r="D16" s="134"/>
      <c r="E16" s="134"/>
      <c r="F16" s="134"/>
      <c r="G16" s="134"/>
      <c r="H16" s="134"/>
      <c r="I16" s="134"/>
      <c r="J16" s="134"/>
      <c r="K16" s="134"/>
      <c r="L16" s="134"/>
      <c r="M16" s="134"/>
      <c r="N16" s="134"/>
      <c r="O16" s="2"/>
      <c r="P16" s="3"/>
      <c r="R16" s="3">
        <f>IFERROR(MATCH($K$101,{"- Sélectionner -","Moins de 10 ans","Entre 10 et 25 ans","Entre 25 et 50 ans","Plus de 50 ans ou jamais","Inconnu"},0)-1,0)</f>
        <v>0</v>
      </c>
      <c r="W16" s="3"/>
    </row>
    <row r="17" spans="2:23" ht="6" customHeight="1" x14ac:dyDescent="0.25">
      <c r="R17" s="3">
        <f>IFERROR(MATCH($K$103,{"- Sélectionner -","Faiblement dégradé","Moyennement dégradé","Fortement dégradé","Inconnu"},0)-1,0)</f>
        <v>0</v>
      </c>
    </row>
    <row r="18" spans="2:23" ht="15.75" customHeight="1" x14ac:dyDescent="0.25">
      <c r="G18" s="16" t="s">
        <v>14</v>
      </c>
      <c r="H18" s="16"/>
      <c r="I18" s="16"/>
      <c r="K18" s="135" t="s">
        <v>5</v>
      </c>
      <c r="L18" s="135"/>
      <c r="M18" s="135"/>
      <c r="N18" s="22" t="str">
        <f>IF(OR($K$18="- Sélectionner -",$K$18=""),"⚠ Veuillez sélectionner une réponse","")</f>
        <v>⚠ Veuillez sélectionner une réponse</v>
      </c>
      <c r="R18" s="3">
        <f>IFERROR(MATCH($K$114,{"- Sélectionner -","Moins de 5 ans","Entre 5 et 15 ans","Entre 15 et 30 ans","Plus de 30 ans ou jamais","Inconnu"},0)-1,0)</f>
        <v>0</v>
      </c>
    </row>
    <row r="19" spans="2:23" ht="5.45" customHeight="1" x14ac:dyDescent="0.25">
      <c r="K19" s="23"/>
      <c r="L19" s="24"/>
      <c r="M19" s="5"/>
      <c r="N19" s="25"/>
      <c r="R19" s="3">
        <f>IFERROR(MATCH($K$117,{"- Sélectionner -","Faiblement dégradé","Moyennement dégradé","Fortement dégradé","Inconnu"},0)-1,0)</f>
        <v>0</v>
      </c>
    </row>
    <row r="20" spans="2:23" ht="15.75" customHeight="1" x14ac:dyDescent="0.25">
      <c r="G20" s="16" t="s">
        <v>15</v>
      </c>
      <c r="H20" s="16"/>
      <c r="I20" s="16"/>
      <c r="K20" s="152" t="s">
        <v>5</v>
      </c>
      <c r="L20" s="152"/>
      <c r="M20" s="152"/>
      <c r="N20" s="22" t="str">
        <f>IF(OR($K$20="- Sélectionner -",$K$20=""),"⚠ Veuillez sélectionner une réponse","")</f>
        <v>⚠ Veuillez sélectionner une réponse</v>
      </c>
      <c r="R20" s="3">
        <f>IFERROR(MATCH($K$124,{"- Sélectionner -","Moins de 5 ans","Entre 5 et 15 ans","Entre 15 et 30 ans","Plus de 30 ans ou jamais","Inconnu"},0)-1,0)</f>
        <v>0</v>
      </c>
    </row>
    <row r="21" spans="2:23" ht="5.45" customHeight="1" x14ac:dyDescent="0.25">
      <c r="K21" s="23"/>
      <c r="L21" s="24"/>
      <c r="M21" s="5"/>
      <c r="N21" s="25"/>
      <c r="R21" s="3">
        <f>IFERROR(MATCH($K$127,{"- Sélectionner -","Faiblement dégradé","Moyennement dégradé","Fortement dégradé","Inconnu"},0)-1,0)</f>
        <v>0</v>
      </c>
    </row>
    <row r="22" spans="2:23" ht="15.75" customHeight="1" x14ac:dyDescent="0.25">
      <c r="G22" s="153" t="s">
        <v>16</v>
      </c>
      <c r="H22" s="153"/>
      <c r="I22" s="154"/>
      <c r="K22" s="152" t="s">
        <v>5</v>
      </c>
      <c r="L22" s="152"/>
      <c r="M22" s="152"/>
      <c r="R22" s="3">
        <f>IFERROR(MATCH($K$137,{"- Sélectionner -","Oui","Non"},0)-1,0)</f>
        <v>0</v>
      </c>
    </row>
    <row r="23" spans="2:23" ht="6.6" customHeight="1" x14ac:dyDescent="0.25">
      <c r="I23" s="16"/>
      <c r="L23" s="3"/>
      <c r="M23" s="5"/>
      <c r="N23" s="22" t="str">
        <f>IF(OR($K$22="- Sélectionner -",$K$22=""),"⚠ Veuillez sélectionner une réponse","")</f>
        <v>⚠ Veuillez sélectionner une réponse</v>
      </c>
      <c r="O23" s="26"/>
      <c r="R23" s="3">
        <f>IF($R$22=2,0,IFERROR(MATCH($K$139,{"- Sélectionner -","Moins de 5 ans","Entre 5 et 15 ans","Entre 15 et 30 ans","Plus de 30 ans ou jamais","Inconnu"},0)-1,0))</f>
        <v>0</v>
      </c>
    </row>
    <row r="24" spans="2:23" ht="13.15" customHeight="1" x14ac:dyDescent="0.25">
      <c r="G24" s="16"/>
      <c r="H24" s="16"/>
      <c r="I24" s="16"/>
      <c r="K24" s="136" t="str" cm="1">
        <f t="array" ref="K24">IF(NOT(OR($R$3=1,$R$3=2,$R$3=3,$R$3=4)),"Sélectionnez l’état constaté",IF(NOT(OR(($R$1=1),($R$1=2))),"Sélectionnez d'abord le type de façade",IF(($R$3=1),INDEX('Référentiel états'!$B$4:$E$5,IF(($R$1=2),2,1),1),IF(($R$3=2),INDEX('Référentiel états'!$B$4:$E$5,IF(($R$1=2),2,1),2),IF(($R$3=3),INDEX('Référentiel états'!$B$4:$E$5,IF(($R$1=2),2,1),3),IF(($R$3=4),INDEX('Référentiel états'!$B$4:$E$5,IF(($R$1=2),2,1),4),""))))))</f>
        <v>Sélectionnez l’état constaté</v>
      </c>
      <c r="L24" s="136"/>
      <c r="M24" s="136"/>
      <c r="N24" s="22"/>
      <c r="O24" s="26"/>
      <c r="R24" s="3">
        <f>IF($R$22=2,0,IFERROR(MATCH($K$142,{"- Sélectionner -","Faiblement dégradé","Moyennement dégradé","Fortement dégradé","Inconnu"},0)-1,0))</f>
        <v>0</v>
      </c>
    </row>
    <row r="25" spans="2:23" ht="15.75" customHeight="1" x14ac:dyDescent="0.25">
      <c r="D25" s="27"/>
      <c r="E25" s="27"/>
      <c r="F25" s="28"/>
      <c r="K25" s="136"/>
      <c r="L25" s="136"/>
      <c r="M25" s="136"/>
      <c r="N25" s="25"/>
      <c r="O25" s="29"/>
      <c r="P25" s="16"/>
      <c r="R25" s="3">
        <f>IFERROR(MATCH($K$153,{"- Sélectionner -","Moins de 10 ans","Entre 10 et 25 ans","Entre 25 et 50 ans","Plus de 50 ans ou jamais","Inconnu"},0)-1,0)</f>
        <v>0</v>
      </c>
    </row>
    <row r="26" spans="2:23" ht="15.75" customHeight="1" x14ac:dyDescent="0.25">
      <c r="E26" s="30"/>
      <c r="G26" s="23"/>
      <c r="H26" s="24"/>
      <c r="I26" s="24"/>
      <c r="K26" s="136"/>
      <c r="L26" s="136"/>
      <c r="M26" s="136"/>
      <c r="N26" s="31"/>
      <c r="O26" s="32"/>
      <c r="P26" s="33"/>
      <c r="Q26" s="34"/>
      <c r="R26" s="3">
        <f>IFERROR(MATCH($K$156,{"- Sélectionner -","Faiblement dégradé","Moyennement dégradé","Fortement dégradé","Inconnu"},0)-1,0)</f>
        <v>0</v>
      </c>
      <c r="S26" s="34"/>
    </row>
    <row r="27" spans="2:23" ht="3.6" customHeight="1" x14ac:dyDescent="0.25">
      <c r="B27" s="27"/>
      <c r="E27" s="30"/>
      <c r="G27" s="23"/>
      <c r="H27" s="24"/>
      <c r="I27" s="35"/>
      <c r="K27" s="136"/>
      <c r="L27" s="136"/>
      <c r="M27" s="136"/>
      <c r="N27" s="31"/>
      <c r="O27" s="32"/>
      <c r="R27" s="3">
        <f>IFERROR(MATCH($K$163,{"- Sélectionner -","Moins de 5 ans","Entre 5 et 15 ans","Entre 15 et 30 ans","Plus de 30 ans ou jamais","Inconnu"},0)-1,0)</f>
        <v>0</v>
      </c>
    </row>
    <row r="28" spans="2:23" ht="9" customHeight="1" x14ac:dyDescent="0.25">
      <c r="B28" s="27"/>
      <c r="C28" s="30"/>
      <c r="D28" s="30"/>
      <c r="E28" s="30"/>
      <c r="G28" s="36"/>
      <c r="H28" s="24"/>
      <c r="I28" s="35"/>
      <c r="J28" s="37"/>
      <c r="K28" s="37"/>
      <c r="L28" s="37"/>
      <c r="M28" s="38"/>
      <c r="N28" s="31"/>
      <c r="O28" s="32"/>
      <c r="R28" s="3">
        <f>IFERROR(MATCH($K$166,{"- Sélectionner -","Faiblement dégradé","Moyennement dégradé","Fortement dégradé","Inconnu"},0)-1,0)</f>
        <v>0</v>
      </c>
    </row>
    <row r="29" spans="2:23" s="48" customFormat="1" ht="12" customHeight="1" x14ac:dyDescent="0.25">
      <c r="B29" s="39"/>
      <c r="C29" s="40"/>
      <c r="D29" s="41" t="str">
        <f>IF(OR(($R$1=3)=TRUE,($R$2=5)=TRUE,($R$3=4)=TRUE),"📷  Photo obligatoire :","📷 Photo facultative")</f>
        <v>📷 Photo facultative</v>
      </c>
      <c r="E29" s="40"/>
      <c r="F29" s="40"/>
      <c r="G29" s="42" t="str">
        <f>IF(OR(($R$1=3)=TRUE,($R$2=5)=TRUE,($R$3=4)=TRUE),"Photo de la façade montrant son état (fissures, infiltration, etc.).","")</f>
        <v/>
      </c>
      <c r="H29" s="43"/>
      <c r="I29" s="41"/>
      <c r="J29" s="44"/>
      <c r="K29" s="44"/>
      <c r="L29" s="44"/>
      <c r="M29" s="45"/>
      <c r="N29" s="46"/>
      <c r="O29" s="47"/>
      <c r="R29" s="3">
        <f>IFERROR(MATCH($K$176,{"- Sélectionner -","Point d'eau uniquement (non agencée)","Équipée (meubles + électroménagers)"},0)-1,0)</f>
        <v>0</v>
      </c>
    </row>
    <row r="30" spans="2:23" ht="12" customHeight="1" x14ac:dyDescent="0.25">
      <c r="B30" s="27"/>
      <c r="C30" s="27"/>
      <c r="D30" s="27"/>
      <c r="E30" s="49"/>
      <c r="F30" s="49"/>
      <c r="H30" s="24"/>
      <c r="I30" s="24"/>
      <c r="N30" s="50"/>
      <c r="O30" s="32"/>
      <c r="R30" s="3">
        <f>IFERROR(MATCH($K$178,{"- Sélectionner -","Moins de 5 ans","Entre 5 et 15 ans","Entre 15 et 30 ans","Plus de 30 ans ou jamais","Inconnu"},0)-1,0)</f>
        <v>0</v>
      </c>
    </row>
    <row r="31" spans="2:23" s="1" customFormat="1" ht="21.75" customHeight="1" x14ac:dyDescent="0.25">
      <c r="B31" s="134" t="s">
        <v>17</v>
      </c>
      <c r="C31" s="134"/>
      <c r="D31" s="134"/>
      <c r="E31" s="134"/>
      <c r="F31" s="134"/>
      <c r="G31" s="134"/>
      <c r="H31" s="134"/>
      <c r="I31" s="134"/>
      <c r="J31" s="134"/>
      <c r="K31" s="134"/>
      <c r="L31" s="134"/>
      <c r="M31" s="134"/>
      <c r="N31" s="134"/>
      <c r="O31" s="2"/>
      <c r="P31" s="3"/>
      <c r="R31" s="3">
        <f>IFERROR(MATCH($K$181,{"- Sélectionner -","Faiblement dégradé","Moyennement dégradé","Fortement dégradé","Inconnu"},0)-1,0)</f>
        <v>0</v>
      </c>
      <c r="W31" s="3"/>
    </row>
    <row r="32" spans="2:23" ht="6" customHeight="1" x14ac:dyDescent="0.25">
      <c r="R32" s="3">
        <f>IFERROR(MATCH($K$191,{"- Sélectionner -","Moins de 20 ans","Entre 20 et 50 ans","Entre 50 et 100 ans","Plus de 100 ans ou jamais","Inconnu"},0)-1,0)</f>
        <v>0</v>
      </c>
    </row>
    <row r="33" spans="2:23" ht="15.75" customHeight="1" x14ac:dyDescent="0.25">
      <c r="G33" s="16" t="s">
        <v>18</v>
      </c>
      <c r="H33" s="16"/>
      <c r="I33" s="16"/>
      <c r="J33" s="24"/>
      <c r="K33" s="135" t="s">
        <v>5</v>
      </c>
      <c r="L33" s="135"/>
      <c r="M33" s="135"/>
      <c r="N33" s="22" t="str">
        <f>IF(OR($K$33="- Sélectionner -",$K$33=""),"⚠ Veuillez sélectionner une réponse","")</f>
        <v>⚠ Veuillez sélectionner une réponse</v>
      </c>
      <c r="R33" s="3">
        <f>IFERROR(MATCH($K$194,{"- Sélectionner -","Faiblement dégradé","Moyennement dégradé","Fortement dégradé","Inconnu"},0)-1,0)</f>
        <v>0</v>
      </c>
    </row>
    <row r="34" spans="2:23" ht="5.45" customHeight="1" x14ac:dyDescent="0.25">
      <c r="G34" s="24"/>
      <c r="H34" s="24"/>
      <c r="I34" s="24"/>
      <c r="J34" s="23"/>
      <c r="K34" s="24"/>
      <c r="M34" s="51"/>
      <c r="N34" s="25"/>
      <c r="R34" s="3">
        <f>IFERROR(MATCH($K$89,{"- Sélectionner -","Mazout / gaz","PAC / bois / CAD","Inconnu"},0)-1,0)</f>
        <v>0</v>
      </c>
    </row>
    <row r="35" spans="2:23" ht="15.75" hidden="1" customHeight="1" x14ac:dyDescent="0.25">
      <c r="G35" s="139"/>
      <c r="H35" s="139"/>
      <c r="I35" s="139"/>
      <c r="J35" s="139"/>
      <c r="K35" s="139"/>
      <c r="L35" s="139"/>
    </row>
    <row r="36" spans="2:23" ht="15.75" customHeight="1" x14ac:dyDescent="0.25">
      <c r="G36" s="16" t="s">
        <v>15</v>
      </c>
      <c r="H36" s="16"/>
      <c r="I36" s="16"/>
      <c r="J36" s="24"/>
      <c r="K36" s="135" t="s">
        <v>5</v>
      </c>
      <c r="L36" s="135"/>
      <c r="M36" s="135"/>
      <c r="N36" s="22" t="str">
        <f>IF(OR($K$36="- Sélectionner -",$K$36=""),"⚠ Veuillez sélectionner une réponse","")</f>
        <v>⚠ Veuillez sélectionner une réponse</v>
      </c>
    </row>
    <row r="37" spans="2:23" ht="4.1500000000000004" customHeight="1" x14ac:dyDescent="0.25">
      <c r="G37" s="24"/>
      <c r="H37" s="24"/>
      <c r="I37" s="24"/>
      <c r="J37" s="23"/>
      <c r="K37" s="24"/>
      <c r="M37" s="51"/>
      <c r="N37" s="25"/>
    </row>
    <row r="38" spans="2:23" ht="2.4500000000000002" customHeight="1" x14ac:dyDescent="0.25">
      <c r="G38" s="23"/>
      <c r="H38" s="24"/>
      <c r="I38" s="24"/>
      <c r="J38" s="23"/>
      <c r="K38" s="52"/>
      <c r="L38" s="52"/>
    </row>
    <row r="39" spans="2:23" ht="15.75" customHeight="1" x14ac:dyDescent="0.25">
      <c r="G39" s="16" t="s">
        <v>16</v>
      </c>
      <c r="H39" s="16"/>
      <c r="I39" s="16"/>
      <c r="J39" s="24"/>
      <c r="K39" s="135" t="s">
        <v>5</v>
      </c>
      <c r="L39" s="135"/>
      <c r="M39" s="135"/>
      <c r="N39" s="22" t="str">
        <f>IF(OR($K$39="- Sélectionner -",$K$39=""),"⚠ Veuillez sélectionner une réponse","")</f>
        <v>⚠ Veuillez sélectionner une réponse</v>
      </c>
    </row>
    <row r="40" spans="2:23" ht="4.9000000000000004" customHeight="1" x14ac:dyDescent="0.25">
      <c r="G40" s="16"/>
      <c r="H40" s="16"/>
      <c r="I40" s="16"/>
      <c r="N40" s="22"/>
    </row>
    <row r="41" spans="2:23" ht="15.75" customHeight="1" x14ac:dyDescent="0.25">
      <c r="D41" s="53"/>
      <c r="E41" s="53"/>
      <c r="G41" s="24"/>
      <c r="H41" s="24"/>
      <c r="I41" s="24"/>
      <c r="J41" s="24"/>
      <c r="K41" s="136" t="str" cm="1">
        <f t="array" ref="K41">IF(NOT(OR($R$6=1,$R$6=2,$R$6=3,$R$6=4)),"Sélectionnez l’état constaté",IF(NOT(OR(($R$4=1),($R$4=2))),"Sélectionnez d'abord le type de toiture",IF(($R$6=1),INDEX('Référentiel états'!$B$6:$E$7,IF(($R$4=2),2,1),1),IF(($R$6=2),INDEX('Référentiel états'!$B$6:$E$7,IF(($R$4=2),2,1),2),IF(($R$6=3),INDEX('Référentiel états'!$B$6:$E$7,IF(($R$4=2),2,1),3),IF(($R$6=4),INDEX('Référentiel états'!$B$6:$E$7,IF(($R$4=2),2,1),4),""))))))</f>
        <v>Sélectionnez l’état constaté</v>
      </c>
      <c r="L41" s="136"/>
      <c r="M41" s="136"/>
      <c r="N41" s="25"/>
    </row>
    <row r="42" spans="2:23" ht="15.75" customHeight="1" x14ac:dyDescent="0.25">
      <c r="E42" s="30"/>
      <c r="G42" s="23"/>
      <c r="H42" s="24"/>
      <c r="I42" s="24"/>
      <c r="J42" s="24"/>
      <c r="K42" s="136"/>
      <c r="L42" s="136"/>
      <c r="M42" s="136"/>
      <c r="N42" s="50"/>
    </row>
    <row r="43" spans="2:23" ht="3" customHeight="1" x14ac:dyDescent="0.25">
      <c r="B43" s="27"/>
      <c r="E43" s="30"/>
      <c r="G43" s="23"/>
      <c r="H43" s="24"/>
      <c r="I43" s="35"/>
      <c r="J43" s="24"/>
      <c r="K43" s="136"/>
      <c r="L43" s="136"/>
      <c r="M43" s="136"/>
      <c r="N43" s="50"/>
    </row>
    <row r="44" spans="2:23" ht="9" customHeight="1" x14ac:dyDescent="0.25">
      <c r="B44" s="27"/>
      <c r="C44" s="54"/>
      <c r="D44" s="54"/>
      <c r="E44" s="54"/>
      <c r="H44" s="49"/>
    </row>
    <row r="45" spans="2:23" s="48" customFormat="1" ht="11.45" customHeight="1" x14ac:dyDescent="0.25">
      <c r="B45" s="39"/>
      <c r="C45" s="55"/>
      <c r="D45" s="56" t="str">
        <f>IF(OR(($R$4=3)=TRUE,($R$5=5)=TRUE,($R$6=4)=TRUE),"📷  Photo obligatoire :","📷 Photo facultative")</f>
        <v>📷 Photo facultative</v>
      </c>
      <c r="E45" s="55"/>
      <c r="F45" s="40"/>
      <c r="G45" s="57" t="str">
        <f>IF(OR(($R$4=3)=TRUE,($R$5=5)=TRUE,($R$6=4)=TRUE),"Photo de la toiture montrant son état (isolation, si possible).","")</f>
        <v/>
      </c>
      <c r="H45" s="58"/>
      <c r="I45" s="40"/>
      <c r="J45" s="40"/>
      <c r="K45" s="40"/>
      <c r="L45" s="59"/>
      <c r="M45" s="60"/>
      <c r="N45" s="61"/>
    </row>
    <row r="46" spans="2:23" ht="9" customHeight="1" x14ac:dyDescent="0.25">
      <c r="B46" s="27"/>
      <c r="C46" s="54"/>
      <c r="D46" s="54"/>
      <c r="E46" s="54"/>
    </row>
    <row r="47" spans="2:23" s="1" customFormat="1" ht="21.75" customHeight="1" x14ac:dyDescent="0.25">
      <c r="B47" s="134" t="str">
        <f>"3. Fenêtres"&amp;IF(ISNUMBER(SEARCH("53B",$F$6))," (du logement concerné)",IF(ISNUMBER(SEARCH("Travaux",$F$6))," (état dominant dans le bâtiment)",""))</f>
        <v>3. Fenêtres</v>
      </c>
      <c r="C47" s="134"/>
      <c r="D47" s="134"/>
      <c r="E47" s="134"/>
      <c r="F47" s="134"/>
      <c r="G47" s="134"/>
      <c r="H47" s="134"/>
      <c r="I47" s="134"/>
      <c r="J47" s="134"/>
      <c r="K47" s="134"/>
      <c r="L47" s="134"/>
      <c r="M47" s="134"/>
      <c r="N47" s="134"/>
      <c r="O47" s="2"/>
      <c r="P47" s="3"/>
      <c r="Q47" s="1" t="s">
        <v>19</v>
      </c>
      <c r="W47" s="3"/>
    </row>
    <row r="48" spans="2:23" ht="4.1500000000000004" customHeight="1" x14ac:dyDescent="0.25"/>
    <row r="49" spans="2:23" ht="13.9" customHeight="1" x14ac:dyDescent="0.25">
      <c r="G49" s="16" t="s">
        <v>20</v>
      </c>
      <c r="H49" s="16"/>
      <c r="I49" s="16"/>
      <c r="J49" s="24"/>
      <c r="K49" s="135" t="s">
        <v>5</v>
      </c>
      <c r="L49" s="135"/>
      <c r="M49" s="135"/>
      <c r="N49" s="22" t="str">
        <f>IF(OR($K$49="- Sélectionner -",$K$49=""),"⚠ Veuillez sélectionner une réponse","")</f>
        <v>⚠ Veuillez sélectionner une réponse</v>
      </c>
    </row>
    <row r="50" spans="2:23" ht="3" customHeight="1" x14ac:dyDescent="0.25">
      <c r="G50" s="24"/>
      <c r="H50" s="24"/>
      <c r="I50" s="24"/>
      <c r="J50" s="23"/>
      <c r="K50" s="24"/>
      <c r="M50" s="51"/>
      <c r="N50" s="62"/>
    </row>
    <row r="51" spans="2:23" ht="15.75" customHeight="1" x14ac:dyDescent="0.25">
      <c r="G51" s="16" t="s">
        <v>21</v>
      </c>
      <c r="H51" s="16"/>
      <c r="I51" s="16"/>
      <c r="J51" s="24"/>
      <c r="K51" s="135" t="s">
        <v>5</v>
      </c>
      <c r="L51" s="135"/>
      <c r="M51" s="135"/>
      <c r="N51" s="22" t="str">
        <f>IF(OR($K$51="- Sélectionner -",$K$51=""),"⚠ Veuillez sélectionner une réponse","")</f>
        <v>⚠ Veuillez sélectionner une réponse</v>
      </c>
      <c r="R51" s="63"/>
    </row>
    <row r="52" spans="2:23" ht="3" customHeight="1" x14ac:dyDescent="0.25">
      <c r="G52" s="24"/>
      <c r="H52" s="24"/>
      <c r="I52" s="24"/>
      <c r="J52" s="23"/>
      <c r="K52" s="24"/>
      <c r="M52" s="51"/>
      <c r="N52" s="62"/>
    </row>
    <row r="53" spans="2:23" ht="1.1499999999999999" customHeight="1" x14ac:dyDescent="0.25">
      <c r="G53" s="23"/>
      <c r="H53" s="24"/>
      <c r="I53" s="24"/>
      <c r="J53" s="23"/>
      <c r="K53" s="52"/>
      <c r="L53" s="52"/>
    </row>
    <row r="54" spans="2:23" ht="15.75" customHeight="1" x14ac:dyDescent="0.25">
      <c r="G54" s="16" t="s">
        <v>16</v>
      </c>
      <c r="H54" s="16"/>
      <c r="I54" s="16"/>
      <c r="J54" s="24"/>
      <c r="K54" s="135" t="s">
        <v>5</v>
      </c>
      <c r="L54" s="135"/>
      <c r="M54" s="135"/>
      <c r="N54" s="22" t="str">
        <f>IF(OR($K$54="- Sélectionner -",$K$54=""),"⚠ Veuillez sélectionner une réponse","")</f>
        <v>⚠ Veuillez sélectionner une réponse</v>
      </c>
    </row>
    <row r="55" spans="2:23" ht="4.1500000000000004" customHeight="1" x14ac:dyDescent="0.25">
      <c r="G55" s="16"/>
      <c r="H55" s="16"/>
      <c r="I55" s="16"/>
      <c r="N55" s="22"/>
    </row>
    <row r="56" spans="2:23" ht="15.75" customHeight="1" x14ac:dyDescent="0.25">
      <c r="D56" s="53"/>
      <c r="E56" s="53"/>
      <c r="G56" s="24"/>
      <c r="H56" s="24"/>
      <c r="I56" s="24"/>
      <c r="J56" s="24"/>
      <c r="K56" s="136" t="str" cm="1">
        <f t="array" ref="K56">IF(NOT(OR($R$9=1,$R$9=2,$R$9=3,$R$9=4)),"Sélectionnez l’état constaté",IF(NOT(OR(($R$7=1),($R$7=2))),"Sélectionnez d'abord le type de vitrage",IF(($R$9=1),INDEX('Référentiel états'!$B$8:$E$9,IF(($R$7=2),2,1),1),IF(($R$9=2),INDEX('Référentiel états'!$B$8:$E$9,IF(($R$7=2),2,1),2),IF(($R$9=3),INDEX('Référentiel états'!$B$8:$E$9,IF(($R$7=2),2,1),3),IF(($R$9=4),INDEX('Référentiel états'!$B$8:$E$9,IF(($R$7=2),2,1),4),""))))))</f>
        <v>Sélectionnez l’état constaté</v>
      </c>
      <c r="L56" s="136"/>
      <c r="M56" s="136"/>
      <c r="N56" s="62"/>
    </row>
    <row r="57" spans="2:23" ht="15.75" customHeight="1" x14ac:dyDescent="0.25">
      <c r="E57" s="30"/>
      <c r="G57" s="23"/>
      <c r="H57" s="24"/>
      <c r="I57" s="24"/>
      <c r="J57" s="24"/>
      <c r="K57" s="136"/>
      <c r="L57" s="136"/>
      <c r="M57" s="136"/>
      <c r="N57" s="50"/>
    </row>
    <row r="58" spans="2:23" ht="15.75" customHeight="1" x14ac:dyDescent="0.25">
      <c r="B58" s="27"/>
      <c r="E58" s="30"/>
      <c r="G58" s="23"/>
      <c r="H58" s="24"/>
      <c r="I58" s="35"/>
      <c r="J58" s="24"/>
      <c r="K58" s="136"/>
      <c r="L58" s="136"/>
      <c r="M58" s="136"/>
      <c r="N58" s="50"/>
    </row>
    <row r="59" spans="2:23" ht="7.9" customHeight="1" x14ac:dyDescent="0.25">
      <c r="B59" s="27"/>
      <c r="C59" s="54"/>
      <c r="D59" s="54"/>
      <c r="E59" s="54"/>
    </row>
    <row r="60" spans="2:23" s="48" customFormat="1" ht="11.45" customHeight="1" x14ac:dyDescent="0.25">
      <c r="B60" s="39"/>
      <c r="C60" s="55"/>
      <c r="D60" s="41" t="s">
        <v>22</v>
      </c>
      <c r="E60" s="55"/>
      <c r="F60" s="40"/>
      <c r="G60" s="42" t="s">
        <v>23</v>
      </c>
      <c r="H60" s="58"/>
      <c r="I60" s="40"/>
      <c r="J60" s="40"/>
      <c r="K60" s="40"/>
      <c r="L60" s="59"/>
      <c r="M60" s="60"/>
      <c r="N60" s="61"/>
    </row>
    <row r="61" spans="2:23" ht="8.4499999999999993" customHeight="1" x14ac:dyDescent="0.25">
      <c r="B61" s="27"/>
      <c r="C61" s="54"/>
      <c r="D61" s="54"/>
      <c r="E61" s="54"/>
      <c r="G61" s="49"/>
      <c r="H61" s="49"/>
    </row>
    <row r="62" spans="2:23" s="1" customFormat="1" ht="21.75" customHeight="1" x14ac:dyDescent="0.25">
      <c r="B62" s="134" t="str">
        <f>"4. Installations sanitaires"&amp;IF(ISNUMBER(SEARCH("53B",$F$6))," (du logement concerné)",IF(ISNUMBER(SEARCH("Travaux",$F$6))," (état dominant dans le bâtiment)",""))</f>
        <v>4. Installations sanitaires</v>
      </c>
      <c r="C62" s="134"/>
      <c r="D62" s="134"/>
      <c r="E62" s="134"/>
      <c r="F62" s="134"/>
      <c r="G62" s="134"/>
      <c r="H62" s="134"/>
      <c r="I62" s="134"/>
      <c r="J62" s="134"/>
      <c r="K62" s="134"/>
      <c r="L62" s="134"/>
      <c r="M62" s="134"/>
      <c r="N62" s="134"/>
      <c r="O62" s="2"/>
      <c r="P62" s="3"/>
      <c r="Q62" s="1" t="s">
        <v>19</v>
      </c>
      <c r="W62" s="3"/>
    </row>
    <row r="63" spans="2:23" ht="19.149999999999999" customHeight="1" x14ac:dyDescent="0.25">
      <c r="F63" s="64">
        <v>4.0999999999999996</v>
      </c>
      <c r="G63" s="65" t="s">
        <v>24</v>
      </c>
      <c r="H63" s="65"/>
      <c r="I63" s="66"/>
      <c r="J63" s="67"/>
      <c r="K63" s="67"/>
      <c r="L63" s="67"/>
      <c r="M63" s="67"/>
    </row>
    <row r="64" spans="2:23" ht="5.45" customHeight="1" x14ac:dyDescent="0.25">
      <c r="N64" s="25"/>
    </row>
    <row r="65" spans="2:14" ht="15.6" customHeight="1" x14ac:dyDescent="0.25">
      <c r="G65" s="16" t="s">
        <v>21</v>
      </c>
      <c r="H65" s="16"/>
      <c r="I65" s="16"/>
      <c r="J65" s="24"/>
      <c r="K65" s="135" t="s">
        <v>5</v>
      </c>
      <c r="L65" s="135"/>
      <c r="M65" s="135"/>
      <c r="N65" s="22" t="str">
        <f>IF(OR($K$65="- Sélectionner -",$K$65=""),"⚠ Veuillez sélectionner une réponse","")</f>
        <v>⚠ Veuillez sélectionner une réponse</v>
      </c>
    </row>
    <row r="66" spans="2:14" ht="3" customHeight="1" x14ac:dyDescent="0.25">
      <c r="G66" s="24"/>
      <c r="H66" s="24"/>
      <c r="I66" s="24"/>
      <c r="J66" s="23"/>
      <c r="K66" s="24"/>
      <c r="M66" s="51"/>
      <c r="N66" s="62"/>
    </row>
    <row r="67" spans="2:14" ht="1.9" customHeight="1" x14ac:dyDescent="0.25">
      <c r="G67" s="23"/>
      <c r="H67" s="24"/>
      <c r="I67" s="24"/>
      <c r="J67" s="23"/>
      <c r="K67" s="52"/>
      <c r="L67" s="52"/>
    </row>
    <row r="68" spans="2:14" ht="15.75" customHeight="1" x14ac:dyDescent="0.25">
      <c r="G68" s="16" t="s">
        <v>16</v>
      </c>
      <c r="H68" s="16"/>
      <c r="I68" s="16"/>
      <c r="J68" s="24"/>
      <c r="K68" s="135" t="s">
        <v>5</v>
      </c>
      <c r="L68" s="135"/>
      <c r="M68" s="135"/>
      <c r="N68" s="22" t="str">
        <f>IF(OR($K$68="- Sélectionner -",$K$68=""),"⚠ Veuillez sélectionner une réponse","")</f>
        <v>⚠ Veuillez sélectionner une réponse</v>
      </c>
    </row>
    <row r="69" spans="2:14" ht="4.9000000000000004" customHeight="1" x14ac:dyDescent="0.25">
      <c r="G69" s="16"/>
      <c r="H69" s="16"/>
      <c r="I69" s="16"/>
      <c r="N69" s="22"/>
    </row>
    <row r="70" spans="2:14" ht="15.75" customHeight="1" x14ac:dyDescent="0.25">
      <c r="G70" s="24"/>
      <c r="H70" s="24"/>
      <c r="I70" s="24"/>
      <c r="J70" s="24"/>
      <c r="K70" s="136" t="str">
        <f>IF(NOT(OR($R$11=1,$R$11=2,$R$11=3,$R$11=4)),"Sélectionnez l’état constaté",IF(($R$11=1),'Référentiel états'!B10,IF(($R$11=2),'Référentiel états'!C10,IF(($R$11=3),'Référentiel états'!D10,IF(($R$11=4),'Référentiel états'!E10,"")))))</f>
        <v>Sélectionnez l’état constaté</v>
      </c>
      <c r="L70" s="136"/>
      <c r="M70" s="136"/>
      <c r="N70" s="62"/>
    </row>
    <row r="71" spans="2:14" ht="15.75" customHeight="1" x14ac:dyDescent="0.25">
      <c r="D71" s="53"/>
      <c r="E71" s="53"/>
      <c r="F71" s="68"/>
      <c r="G71" s="23"/>
      <c r="H71" s="24"/>
      <c r="I71" s="24"/>
      <c r="J71" s="24"/>
      <c r="K71" s="136"/>
      <c r="L71" s="136"/>
      <c r="M71" s="136"/>
      <c r="N71" s="50"/>
    </row>
    <row r="72" spans="2:14" ht="14.45" customHeight="1" x14ac:dyDescent="0.25">
      <c r="E72" s="30"/>
      <c r="F72" s="68"/>
      <c r="G72" s="23"/>
      <c r="H72" s="24"/>
      <c r="I72" s="35"/>
      <c r="J72" s="24"/>
      <c r="K72" s="136"/>
      <c r="L72" s="136"/>
      <c r="M72" s="136"/>
      <c r="N72" s="50"/>
    </row>
    <row r="73" spans="2:14" ht="19.149999999999999" customHeight="1" x14ac:dyDescent="0.25">
      <c r="B73" s="27"/>
      <c r="E73" s="30"/>
      <c r="F73" s="64">
        <v>4.2</v>
      </c>
      <c r="G73" s="65" t="s">
        <v>25</v>
      </c>
      <c r="H73" s="65"/>
      <c r="I73" s="66"/>
      <c r="J73" s="67"/>
      <c r="K73" s="67"/>
      <c r="L73" s="67"/>
      <c r="M73" s="67"/>
      <c r="N73" s="50"/>
    </row>
    <row r="74" spans="2:14" ht="4.1500000000000004" customHeight="1" x14ac:dyDescent="0.25">
      <c r="B74" s="27"/>
      <c r="C74" s="54"/>
      <c r="D74" s="54"/>
      <c r="E74" s="54"/>
      <c r="N74" s="25"/>
    </row>
    <row r="75" spans="2:14" ht="15.75" customHeight="1" x14ac:dyDescent="0.25">
      <c r="G75" s="16" t="s">
        <v>21</v>
      </c>
      <c r="H75" s="16"/>
      <c r="I75" s="16"/>
      <c r="J75" s="24"/>
      <c r="K75" s="135" t="s">
        <v>5</v>
      </c>
      <c r="L75" s="135"/>
      <c r="M75" s="135"/>
      <c r="N75" s="22" t="str">
        <f>IF(OR($K$75="- Sélectionner -",$K$75=""),"⚠ Veuillez sélectionner une réponse","")</f>
        <v>⚠ Veuillez sélectionner une réponse</v>
      </c>
    </row>
    <row r="76" spans="2:14" ht="1.9" customHeight="1" x14ac:dyDescent="0.25">
      <c r="G76" s="24"/>
      <c r="H76" s="24"/>
      <c r="I76" s="24"/>
      <c r="J76" s="23"/>
      <c r="K76" s="24"/>
      <c r="M76" s="51"/>
      <c r="N76" s="62"/>
    </row>
    <row r="77" spans="2:14" ht="2.4500000000000002" customHeight="1" x14ac:dyDescent="0.25">
      <c r="G77" s="23"/>
      <c r="H77" s="24"/>
      <c r="I77" s="24"/>
      <c r="J77" s="23"/>
      <c r="K77" s="52"/>
      <c r="L77" s="52"/>
    </row>
    <row r="78" spans="2:14" ht="15.75" customHeight="1" x14ac:dyDescent="0.25">
      <c r="G78" s="16" t="s">
        <v>16</v>
      </c>
      <c r="H78" s="16"/>
      <c r="I78" s="16"/>
      <c r="J78" s="24"/>
      <c r="K78" s="135" t="s">
        <v>5</v>
      </c>
      <c r="L78" s="135"/>
      <c r="M78" s="135"/>
      <c r="N78" s="22" t="str">
        <f>IF(OR($K$78="- Sélectionner -",$K$78=""),"⚠ Veuillez sélectionner une réponse","")</f>
        <v>⚠ Veuillez sélectionner une réponse</v>
      </c>
    </row>
    <row r="79" spans="2:14" ht="4.1500000000000004" customHeight="1" x14ac:dyDescent="0.25">
      <c r="G79" s="16"/>
      <c r="H79" s="16"/>
      <c r="I79" s="16"/>
      <c r="N79" s="22"/>
    </row>
    <row r="80" spans="2:14" ht="15.75" customHeight="1" x14ac:dyDescent="0.25">
      <c r="G80" s="24"/>
      <c r="H80" s="24"/>
      <c r="I80" s="24"/>
      <c r="J80" s="24"/>
      <c r="K80" s="136" t="str">
        <f>IF(NOT(OR($R$13=1,$R$13=2,$R$13=3,$R$13=4)),"Sélectionnez l’état constaté",IF(($R$13=1),'Référentiel états'!B11,IF(($R$13=2),'Référentiel états'!C11,IF(($R$13=3),'Référentiel états'!D11,IF(($R$13=4),'Référentiel états'!E11,"")))))</f>
        <v>Sélectionnez l’état constaté</v>
      </c>
      <c r="L80" s="136"/>
      <c r="M80" s="136"/>
      <c r="N80" s="62"/>
    </row>
    <row r="81" spans="2:23" ht="15.75" customHeight="1" x14ac:dyDescent="0.25">
      <c r="G81" s="23"/>
      <c r="H81" s="24"/>
      <c r="I81" s="24"/>
      <c r="J81" s="24"/>
      <c r="K81" s="136"/>
      <c r="L81" s="136"/>
      <c r="M81" s="136"/>
      <c r="N81" s="50"/>
    </row>
    <row r="82" spans="2:23" x14ac:dyDescent="0.25">
      <c r="G82" s="23"/>
      <c r="H82" s="24"/>
      <c r="I82" s="35"/>
      <c r="J82" s="24"/>
      <c r="K82" s="136"/>
      <c r="L82" s="136"/>
      <c r="M82" s="136"/>
      <c r="N82" s="50"/>
    </row>
    <row r="83" spans="2:23" ht="7.9" customHeight="1" x14ac:dyDescent="0.25"/>
    <row r="84" spans="2:23" s="48" customFormat="1" ht="12.6" customHeight="1" x14ac:dyDescent="0.25">
      <c r="C84" s="40"/>
      <c r="D84" s="41" t="str">
        <f>IF(OR(($R$10=5)=TRUE,($R$11=4)=TRUE,($R$11=4)=TRUE),"📷  Photo obligatoire :","📷 Photo facultative")</f>
        <v>📷 Photo facultative</v>
      </c>
      <c r="E84" s="40"/>
      <c r="F84" s="40"/>
      <c r="G84" s="42" t="str">
        <f>IF(OR(($R$10=5)=TRUE,($R$10=5)=TRUE,($R$11=4)=TRUE),"Photo d'un appareil sanitaire représentatif et son état.","")</f>
        <v/>
      </c>
      <c r="H84" s="58"/>
      <c r="I84" s="40"/>
      <c r="J84" s="40"/>
      <c r="K84" s="40"/>
      <c r="L84" s="59"/>
      <c r="M84" s="60"/>
      <c r="N84" s="61"/>
    </row>
    <row r="85" spans="2:23" ht="9.6" customHeight="1" x14ac:dyDescent="0.25">
      <c r="G85" s="49"/>
      <c r="H85" s="49"/>
    </row>
    <row r="86" spans="2:23" s="1" customFormat="1" ht="21.75" customHeight="1" x14ac:dyDescent="0.25">
      <c r="B86" s="134" t="s">
        <v>26</v>
      </c>
      <c r="C86" s="134"/>
      <c r="D86" s="134"/>
      <c r="E86" s="134"/>
      <c r="F86" s="134"/>
      <c r="G86" s="134"/>
      <c r="H86" s="134"/>
      <c r="I86" s="134"/>
      <c r="J86" s="134"/>
      <c r="K86" s="134"/>
      <c r="L86" s="134"/>
      <c r="M86" s="134"/>
      <c r="N86" s="134"/>
      <c r="O86" s="2"/>
      <c r="P86" s="3"/>
      <c r="W86" s="3"/>
    </row>
    <row r="87" spans="2:23" ht="19.149999999999999" customHeight="1" x14ac:dyDescent="0.25">
      <c r="F87" s="64">
        <v>5.0999999999999996</v>
      </c>
      <c r="G87" s="64" t="s">
        <v>27</v>
      </c>
      <c r="H87" s="69"/>
      <c r="I87" s="69"/>
      <c r="J87" s="69"/>
      <c r="K87" s="69"/>
      <c r="L87" s="70"/>
      <c r="M87" s="71"/>
    </row>
    <row r="88" spans="2:23" ht="5.45" customHeight="1" x14ac:dyDescent="0.25">
      <c r="N88" s="22" t="str">
        <f>IF(OR($K$89="- Sélectionner -",$K$89=""),"⚠ Veuillez sélectionner une réponse","")</f>
        <v>⚠ Veuillez sélectionner une réponse</v>
      </c>
    </row>
    <row r="89" spans="2:23" ht="12.6" customHeight="1" x14ac:dyDescent="0.25">
      <c r="G89" s="16" t="s">
        <v>28</v>
      </c>
      <c r="H89" s="16"/>
      <c r="I89" s="16"/>
      <c r="J89" s="24"/>
      <c r="K89" s="135" t="s">
        <v>5</v>
      </c>
      <c r="L89" s="135"/>
      <c r="M89" s="135"/>
      <c r="N89" s="62"/>
    </row>
    <row r="90" spans="2:23" ht="4.1500000000000004" customHeight="1" x14ac:dyDescent="0.25">
      <c r="G90" s="24"/>
      <c r="H90" s="24"/>
      <c r="I90" s="24"/>
      <c r="J90" s="23"/>
      <c r="K90" s="24"/>
      <c r="M90" s="51"/>
      <c r="N90" s="22" t="str">
        <f>IF(OR($K$91="- Sélectionner -",$K$91=""),"⚠ Veuillez sélectionner une réponse","")</f>
        <v>⚠ Veuillez sélectionner une réponse</v>
      </c>
    </row>
    <row r="91" spans="2:23" ht="15.75" customHeight="1" x14ac:dyDescent="0.25">
      <c r="G91" s="16" t="s">
        <v>15</v>
      </c>
      <c r="H91" s="16"/>
      <c r="I91" s="16"/>
      <c r="J91" s="24"/>
      <c r="K91" s="135" t="s">
        <v>5</v>
      </c>
      <c r="L91" s="135"/>
      <c r="M91" s="135"/>
      <c r="N91" s="62"/>
    </row>
    <row r="92" spans="2:23" ht="4.1500000000000004" customHeight="1" x14ac:dyDescent="0.25">
      <c r="G92" s="23"/>
      <c r="H92" s="24"/>
      <c r="I92" s="24"/>
      <c r="J92" s="23"/>
      <c r="K92" s="52"/>
      <c r="L92" s="52"/>
    </row>
    <row r="93" spans="2:23" ht="15.75" customHeight="1" x14ac:dyDescent="0.25">
      <c r="G93" s="16" t="s">
        <v>16</v>
      </c>
      <c r="H93" s="16"/>
      <c r="I93" s="16"/>
      <c r="J93" s="24"/>
      <c r="K93" s="135" t="s">
        <v>5</v>
      </c>
      <c r="L93" s="135"/>
      <c r="M93" s="135"/>
      <c r="N93" s="22" t="str">
        <f>IF(OR($K$93="- Sélectionner -",$K$93=""),"⚠ Veuillez sélectionner une réponse","")</f>
        <v>⚠ Veuillez sélectionner une réponse</v>
      </c>
    </row>
    <row r="94" spans="2:23" ht="4.9000000000000004" customHeight="1" x14ac:dyDescent="0.25">
      <c r="G94" s="16"/>
      <c r="H94" s="16"/>
      <c r="I94" s="16"/>
      <c r="N94" s="22"/>
    </row>
    <row r="95" spans="2:23" ht="15.75" customHeight="1" x14ac:dyDescent="0.25">
      <c r="D95" s="53"/>
      <c r="E95" s="53"/>
      <c r="G95" s="24"/>
      <c r="H95" s="24"/>
      <c r="I95" s="24"/>
      <c r="J95" s="24"/>
      <c r="K95" s="136" t="str">
        <f>IF(NOT(OR($R$15=1,$R$15=2,$R$15=3,$R$15=4)),"Sélectionnez l’état constaté",IF(($R$15=1),'Référentiel états'!B12,IF(($R$15=2),'Référentiel états'!C12,IF(($R$15=3),'Référentiel états'!D12,IF(($R$15=4),'Référentiel états'!E12,"")))))</f>
        <v>Sélectionnez l’état constaté</v>
      </c>
      <c r="L95" s="136"/>
      <c r="M95" s="136"/>
      <c r="N95" s="62"/>
    </row>
    <row r="96" spans="2:23" ht="15.75" customHeight="1" x14ac:dyDescent="0.25">
      <c r="E96" s="30"/>
      <c r="G96" s="23"/>
      <c r="H96" s="24"/>
      <c r="I96" s="24"/>
      <c r="J96" s="24"/>
      <c r="K96" s="136"/>
      <c r="L96" s="136"/>
      <c r="M96" s="136"/>
    </row>
    <row r="97" spans="2:23" ht="15.75" customHeight="1" x14ac:dyDescent="0.25">
      <c r="B97" s="27"/>
      <c r="E97" s="30"/>
      <c r="G97" s="23"/>
      <c r="H97" s="24"/>
      <c r="I97" s="35"/>
      <c r="J97" s="24"/>
      <c r="K97" s="136"/>
      <c r="L97" s="136"/>
      <c r="M97" s="136"/>
    </row>
    <row r="98" spans="2:23" ht="5.45" customHeight="1" x14ac:dyDescent="0.25">
      <c r="B98" s="27"/>
      <c r="C98" s="54"/>
      <c r="D98" s="54"/>
      <c r="E98" s="54"/>
    </row>
    <row r="99" spans="2:23" ht="15" customHeight="1" x14ac:dyDescent="0.25">
      <c r="F99" s="64">
        <v>5.2</v>
      </c>
      <c r="G99" s="65" t="s">
        <v>29</v>
      </c>
      <c r="H99" s="65"/>
      <c r="I99" s="66"/>
      <c r="J99" s="67"/>
      <c r="K99" s="67"/>
      <c r="L99" s="67"/>
      <c r="M99" s="67"/>
      <c r="N99" s="25"/>
    </row>
    <row r="100" spans="2:23" ht="3.6" customHeight="1" x14ac:dyDescent="0.25">
      <c r="N100" s="22" t="str">
        <f>IF(OR($K$101="- Sélectionner -",$K$101=""),"⚠ Veuillez sélectionner une réponse","")</f>
        <v>⚠ Veuillez sélectionner une réponse</v>
      </c>
    </row>
    <row r="101" spans="2:23" ht="15.75" customHeight="1" x14ac:dyDescent="0.25">
      <c r="G101" s="16" t="s">
        <v>21</v>
      </c>
      <c r="H101" s="16"/>
      <c r="I101" s="16"/>
      <c r="J101" s="24"/>
      <c r="K101" s="135" t="s">
        <v>5</v>
      </c>
      <c r="L101" s="135"/>
      <c r="M101" s="135"/>
      <c r="N101" s="62"/>
    </row>
    <row r="102" spans="2:23" ht="4.9000000000000004" customHeight="1" x14ac:dyDescent="0.25">
      <c r="G102" s="23"/>
      <c r="H102" s="24"/>
      <c r="I102" s="24"/>
      <c r="J102" s="23"/>
      <c r="K102" s="52"/>
      <c r="L102" s="52"/>
    </row>
    <row r="103" spans="2:23" ht="15.75" customHeight="1" x14ac:dyDescent="0.25">
      <c r="G103" s="16" t="s">
        <v>16</v>
      </c>
      <c r="H103" s="16"/>
      <c r="I103" s="16"/>
      <c r="J103" s="24"/>
      <c r="K103" s="135" t="s">
        <v>5</v>
      </c>
      <c r="L103" s="135"/>
      <c r="M103" s="135"/>
      <c r="N103" s="22" t="str">
        <f>IF(OR($K$103="- Sélectionner -",$K$103=""),"⚠ Veuillez sélectionner une réponse","")</f>
        <v>⚠ Veuillez sélectionner une réponse</v>
      </c>
    </row>
    <row r="104" spans="2:23" ht="4.9000000000000004" customHeight="1" x14ac:dyDescent="0.25">
      <c r="G104" s="16"/>
      <c r="H104" s="16"/>
      <c r="I104" s="16"/>
      <c r="N104" s="22"/>
    </row>
    <row r="105" spans="2:23" ht="15.75" customHeight="1" x14ac:dyDescent="0.25">
      <c r="G105" s="24"/>
      <c r="H105" s="24"/>
      <c r="I105" s="24"/>
      <c r="J105" s="24"/>
      <c r="K105" s="136" t="str">
        <f>IF(NOT(OR($R$17=1,$R$17=2,$R$17=3,$R$17=4)),"Sélectionnez l’état constaté",IF(($R$17=1),'Référentiel états'!B13,IF(($R$17=2),'Référentiel états'!C13,IF(($R$17=3),'Référentiel états'!D13,IF(($R$17=4),'Référentiel états'!E13,"")))))</f>
        <v>Sélectionnez l’état constaté</v>
      </c>
      <c r="L105" s="136"/>
      <c r="M105" s="136"/>
      <c r="N105" s="62"/>
    </row>
    <row r="106" spans="2:23" ht="15.75" customHeight="1" x14ac:dyDescent="0.25">
      <c r="G106" s="23"/>
      <c r="H106" s="24"/>
      <c r="I106" s="24"/>
      <c r="J106" s="24"/>
      <c r="K106" s="136"/>
      <c r="L106" s="136"/>
      <c r="M106" s="136"/>
      <c r="N106" s="50"/>
    </row>
    <row r="107" spans="2:23" x14ac:dyDescent="0.25">
      <c r="G107" s="23"/>
      <c r="H107" s="24"/>
      <c r="I107" s="35"/>
      <c r="J107" s="24"/>
      <c r="K107" s="136"/>
      <c r="L107" s="136"/>
      <c r="M107" s="136"/>
      <c r="N107" s="50"/>
    </row>
    <row r="108" spans="2:23" ht="7.15" customHeight="1" x14ac:dyDescent="0.25"/>
    <row r="109" spans="2:23" x14ac:dyDescent="0.25">
      <c r="C109" s="72"/>
      <c r="D109" s="41" t="str">
        <f>IF(OR(($R$34=3)=TRUE,($R$15=4)=TRUE,($R$14=5)=TRUE),"📷  Photo obligatoire :","📷 Photo facultative")</f>
        <v>📷 Photo facultative</v>
      </c>
      <c r="E109" s="72"/>
      <c r="F109" s="72"/>
      <c r="G109" s="42" t="str">
        <f>IF(OR(($R$15=4)=TRUE,($R$34=3)=TRUE,($R$14=5)=TRUE),"Photo de la chaudière/production de chaleur et son état.","")</f>
        <v/>
      </c>
      <c r="H109" s="73"/>
      <c r="I109" s="72"/>
      <c r="J109" s="72"/>
      <c r="K109" s="72"/>
      <c r="L109" s="74"/>
      <c r="M109" s="75"/>
      <c r="N109" s="76"/>
    </row>
    <row r="110" spans="2:23" ht="9" customHeight="1" x14ac:dyDescent="0.25">
      <c r="G110" s="49"/>
      <c r="H110" s="49"/>
    </row>
    <row r="111" spans="2:23" s="1" customFormat="1" ht="21.75" customHeight="1" x14ac:dyDescent="0.25">
      <c r="B111" s="134" t="str">
        <f>"6. Électricité"&amp;IF(ISNUMBER(SEARCH("53B",$F$6))," (du logement concerné)",IF(ISNUMBER(SEARCH("Travaux",$F$6))," (état dominant dans le bâtiment)",""))</f>
        <v>6. Électricité</v>
      </c>
      <c r="C111" s="134"/>
      <c r="D111" s="134"/>
      <c r="E111" s="134"/>
      <c r="F111" s="134"/>
      <c r="G111" s="134"/>
      <c r="H111" s="134"/>
      <c r="I111" s="134"/>
      <c r="J111" s="134"/>
      <c r="K111" s="134"/>
      <c r="L111" s="134"/>
      <c r="M111" s="134"/>
      <c r="N111" s="134"/>
      <c r="O111" s="2"/>
      <c r="P111" s="3"/>
      <c r="W111" s="3"/>
    </row>
    <row r="112" spans="2:23" ht="22.9" customHeight="1" x14ac:dyDescent="0.25">
      <c r="F112" s="64">
        <v>6.1</v>
      </c>
      <c r="G112" s="65" t="s">
        <v>30</v>
      </c>
      <c r="H112" s="65"/>
      <c r="I112" s="69"/>
      <c r="J112" s="69"/>
      <c r="K112" s="69"/>
      <c r="L112" s="70"/>
      <c r="M112" s="71"/>
    </row>
    <row r="113" spans="2:14" ht="7.9" customHeight="1" x14ac:dyDescent="0.25">
      <c r="I113" s="77"/>
      <c r="J113" s="24"/>
      <c r="K113" s="24"/>
      <c r="L113" s="24"/>
      <c r="M113" s="24"/>
      <c r="N113" s="25"/>
    </row>
    <row r="114" spans="2:14" ht="15.75" customHeight="1" x14ac:dyDescent="0.25">
      <c r="G114" s="16" t="s">
        <v>15</v>
      </c>
      <c r="H114" s="16"/>
      <c r="I114" s="16"/>
      <c r="J114" s="24"/>
      <c r="K114" s="135" t="s">
        <v>5</v>
      </c>
      <c r="L114" s="135"/>
      <c r="M114" s="135"/>
      <c r="N114" s="22" t="str">
        <f>IF(OR($K$114="- Sélectionner -",$K$114=""),"⚠ Veuillez sélectionner une réponse","")</f>
        <v>⚠ Veuillez sélectionner une réponse</v>
      </c>
    </row>
    <row r="115" spans="2:14" ht="2.4500000000000002" customHeight="1" x14ac:dyDescent="0.25">
      <c r="G115" s="24"/>
      <c r="H115" s="24"/>
      <c r="I115" s="24"/>
      <c r="J115" s="23"/>
      <c r="K115" s="24"/>
      <c r="M115" s="51"/>
      <c r="N115" s="62"/>
    </row>
    <row r="116" spans="2:14" ht="2.4500000000000002" customHeight="1" x14ac:dyDescent="0.25">
      <c r="G116" s="23"/>
      <c r="H116" s="24"/>
      <c r="I116" s="24"/>
      <c r="J116" s="23"/>
      <c r="K116" s="52"/>
      <c r="L116" s="52"/>
    </row>
    <row r="117" spans="2:14" ht="15.75" customHeight="1" x14ac:dyDescent="0.25">
      <c r="G117" s="16" t="s">
        <v>16</v>
      </c>
      <c r="H117" s="16"/>
      <c r="I117" s="16"/>
      <c r="J117" s="24"/>
      <c r="K117" s="135" t="s">
        <v>5</v>
      </c>
      <c r="L117" s="135"/>
      <c r="M117" s="135"/>
      <c r="N117" s="22" t="str">
        <f>IF(OR($K$117="- Sélectionner -",$K$117=""),"⚠ Veuillez sélectionner une réponse","")</f>
        <v>⚠ Veuillez sélectionner une réponse</v>
      </c>
    </row>
    <row r="118" spans="2:14" ht="3" customHeight="1" x14ac:dyDescent="0.25">
      <c r="G118" s="16"/>
      <c r="H118" s="16"/>
      <c r="I118" s="16"/>
      <c r="N118" s="22"/>
    </row>
    <row r="119" spans="2:14" ht="15.75" customHeight="1" x14ac:dyDescent="0.25">
      <c r="D119" s="53"/>
      <c r="E119" s="53"/>
      <c r="G119" s="24"/>
      <c r="H119" s="24"/>
      <c r="I119" s="24"/>
      <c r="J119" s="24"/>
      <c r="K119" s="136" t="str">
        <f>IF(NOT(OR($R$19=1,$R$19=2,$R$19=3,$R$19=4)),"Sélectionnez l’état constaté",IF(($R$19=1),'Référentiel états'!B14,IF(($R$19=2),'Référentiel états'!C14,IF(($R$19=3),'Référentiel états'!D14,IF(($R$19=4),'Référentiel états'!E14,"")))))</f>
        <v>Sélectionnez l’état constaté</v>
      </c>
      <c r="L119" s="136"/>
      <c r="M119" s="136"/>
      <c r="N119" s="62"/>
    </row>
    <row r="120" spans="2:14" ht="15.75" customHeight="1" x14ac:dyDescent="0.25">
      <c r="D120" s="49"/>
      <c r="E120" s="30"/>
      <c r="G120" s="23"/>
      <c r="H120" s="24"/>
      <c r="I120" s="24"/>
      <c r="J120" s="24"/>
      <c r="K120" s="136"/>
      <c r="L120" s="136"/>
      <c r="M120" s="136"/>
      <c r="N120" s="50"/>
    </row>
    <row r="121" spans="2:14" ht="15.75" customHeight="1" x14ac:dyDescent="0.25">
      <c r="B121" s="27"/>
      <c r="C121" s="49"/>
      <c r="D121" s="49"/>
      <c r="E121" s="30"/>
      <c r="G121" s="23"/>
      <c r="H121" s="24"/>
      <c r="I121" s="35"/>
      <c r="J121" s="24"/>
      <c r="K121" s="136"/>
      <c r="L121" s="136"/>
      <c r="M121" s="136"/>
      <c r="N121" s="50"/>
    </row>
    <row r="122" spans="2:14" ht="19.899999999999999" customHeight="1" x14ac:dyDescent="0.25">
      <c r="B122" s="78"/>
      <c r="C122" s="79"/>
      <c r="D122" s="79"/>
      <c r="E122" s="80"/>
      <c r="F122" s="64">
        <v>6.1</v>
      </c>
      <c r="G122" s="65" t="s">
        <v>31</v>
      </c>
      <c r="H122" s="65"/>
      <c r="I122" s="66"/>
      <c r="J122" s="67"/>
      <c r="K122" s="67"/>
      <c r="L122" s="81"/>
      <c r="M122" s="71"/>
      <c r="N122" s="50"/>
    </row>
    <row r="123" spans="2:14" ht="7.15" customHeight="1" x14ac:dyDescent="0.25">
      <c r="B123" s="78"/>
      <c r="C123" s="79"/>
      <c r="D123" s="79"/>
      <c r="E123" s="80"/>
      <c r="L123" s="24"/>
      <c r="M123" s="24"/>
      <c r="N123" s="25"/>
    </row>
    <row r="124" spans="2:14" ht="15.75" customHeight="1" x14ac:dyDescent="0.25">
      <c r="B124" s="78"/>
      <c r="C124" s="79"/>
      <c r="D124" s="79"/>
      <c r="E124" s="80"/>
      <c r="G124" s="16" t="s">
        <v>21</v>
      </c>
      <c r="H124" s="16"/>
      <c r="I124" s="16"/>
      <c r="J124" s="24"/>
      <c r="K124" s="135" t="s">
        <v>5</v>
      </c>
      <c r="L124" s="135"/>
      <c r="M124" s="135"/>
      <c r="N124" s="22" t="str">
        <f>IF(OR($K$124="- Sélectionner -",$K$124=""),"⚠ Veuillez sélectionner une réponse","")</f>
        <v>⚠ Veuillez sélectionner une réponse</v>
      </c>
    </row>
    <row r="125" spans="2:14" ht="4.9000000000000004" customHeight="1" x14ac:dyDescent="0.25">
      <c r="B125" s="78"/>
      <c r="C125" s="79"/>
      <c r="D125" s="79"/>
      <c r="E125" s="80"/>
      <c r="G125" s="24"/>
      <c r="H125" s="24"/>
      <c r="I125" s="24"/>
      <c r="J125" s="23"/>
      <c r="K125" s="24"/>
      <c r="M125" s="51"/>
      <c r="N125" s="62"/>
    </row>
    <row r="126" spans="2:14" ht="1.1499999999999999" customHeight="1" x14ac:dyDescent="0.25">
      <c r="B126" s="78"/>
      <c r="C126" s="79"/>
      <c r="D126" s="79"/>
      <c r="E126" s="80"/>
      <c r="G126" s="23"/>
      <c r="H126" s="24"/>
      <c r="I126" s="24"/>
      <c r="J126" s="23"/>
      <c r="K126" s="52"/>
      <c r="L126" s="52"/>
    </row>
    <row r="127" spans="2:14" ht="15.75" customHeight="1" x14ac:dyDescent="0.25">
      <c r="B127" s="78"/>
      <c r="C127" s="79"/>
      <c r="D127" s="79"/>
      <c r="E127" s="80"/>
      <c r="G127" s="16" t="s">
        <v>16</v>
      </c>
      <c r="H127" s="16"/>
      <c r="I127" s="16"/>
      <c r="J127" s="24"/>
      <c r="K127" s="135" t="s">
        <v>5</v>
      </c>
      <c r="L127" s="135"/>
      <c r="M127" s="135"/>
      <c r="N127" s="22" t="str">
        <f>IF(OR($K$127="- Sélectionner -",$K$127=""),"⚠ Veuillez sélectionner une réponse","")</f>
        <v>⚠ Veuillez sélectionner une réponse</v>
      </c>
    </row>
    <row r="128" spans="2:14" ht="5.45" customHeight="1" x14ac:dyDescent="0.25">
      <c r="B128" s="78"/>
      <c r="C128" s="79"/>
      <c r="D128" s="79"/>
      <c r="E128" s="80"/>
      <c r="G128" s="16"/>
      <c r="H128" s="16"/>
      <c r="I128" s="16"/>
      <c r="J128" s="24"/>
      <c r="K128" s="5"/>
      <c r="M128" s="5"/>
      <c r="N128" s="22"/>
    </row>
    <row r="129" spans="2:23" ht="15.75" customHeight="1" x14ac:dyDescent="0.25">
      <c r="B129" s="78"/>
      <c r="C129" s="79"/>
      <c r="D129" s="79"/>
      <c r="E129" s="80"/>
      <c r="G129" s="24"/>
      <c r="H129" s="24"/>
      <c r="I129" s="24"/>
      <c r="J129" s="24"/>
      <c r="K129" s="136" t="str">
        <f>IF(NOT(OR($R$21=1,$R$21=2,$R$21=3,$R$21=4)),"Sélectionnez l’état constaté",IF(($R$21=1),'Référentiel états'!B16,IF(($R$21=2),'Référentiel états'!C16,IF(($R$21=3),'Référentiel états'!D16,IF(($R$21=4),'Référentiel états'!E16,"")))))</f>
        <v>Sélectionnez l’état constaté</v>
      </c>
      <c r="L129" s="136"/>
      <c r="M129" s="136"/>
      <c r="N129" s="62"/>
    </row>
    <row r="130" spans="2:23" ht="15.75" customHeight="1" x14ac:dyDescent="0.25">
      <c r="B130" s="78"/>
      <c r="C130" s="79"/>
      <c r="D130" s="79"/>
      <c r="E130" s="80"/>
      <c r="G130" s="23"/>
      <c r="H130" s="24"/>
      <c r="I130" s="24"/>
      <c r="J130" s="24"/>
      <c r="K130" s="136"/>
      <c r="L130" s="136"/>
      <c r="M130" s="136"/>
      <c r="N130" s="50"/>
    </row>
    <row r="131" spans="2:23" x14ac:dyDescent="0.25">
      <c r="B131" s="78"/>
      <c r="C131" s="82"/>
      <c r="D131" s="82"/>
      <c r="E131" s="82"/>
      <c r="G131" s="23"/>
      <c r="H131" s="24"/>
      <c r="I131" s="35"/>
      <c r="J131" s="24"/>
      <c r="K131" s="136"/>
      <c r="L131" s="136"/>
      <c r="M131" s="136"/>
      <c r="N131" s="50"/>
    </row>
    <row r="132" spans="2:23" ht="9" customHeight="1" x14ac:dyDescent="0.25">
      <c r="B132" s="27"/>
      <c r="C132" s="54"/>
      <c r="D132" s="54"/>
      <c r="E132" s="54"/>
      <c r="G132" s="36"/>
      <c r="H132" s="24"/>
      <c r="I132" s="35"/>
      <c r="J132" s="37"/>
      <c r="K132" s="37"/>
      <c r="L132" s="37"/>
      <c r="N132" s="50"/>
    </row>
    <row r="133" spans="2:23" x14ac:dyDescent="0.25">
      <c r="B133" s="27"/>
      <c r="C133" s="55"/>
      <c r="D133" s="41" t="str">
        <f>IF(OR(($R$18=5)=TRUE,($R$19=4)=TRUE,($R$20=5)=TRUE,($R$21=4)=TRUE),"📷 Photo obligatoire :","📷 Photo facultative")</f>
        <v>📷 Photo facultative</v>
      </c>
      <c r="E133" s="55"/>
      <c r="F133" s="40"/>
      <c r="G133" s="42" t="str">
        <f>IF(AND(OR(($R$18=5)=TRUE,($R$19=4)=TRUE),OR(($R$20=5)=TRUE,($R$21=4)=TRUE)),"Photo du tableau électrique et des prises et interrupteurs.",IF(OR(($R$18=5)=TRUE,($R$19=4)=TRUE),"Photo du tableau électrique et de son état.",IF(OR(($R$20=5)=TRUE,($R$21=4)=TRUE),"Photo des prises et interrupteurs.","")))</f>
        <v/>
      </c>
      <c r="H133" s="40"/>
      <c r="I133" s="40"/>
      <c r="J133" s="40"/>
      <c r="K133" s="40"/>
      <c r="L133" s="59"/>
      <c r="M133" s="60"/>
      <c r="N133" s="61"/>
    </row>
    <row r="134" spans="2:23" x14ac:dyDescent="0.25">
      <c r="B134" s="27"/>
      <c r="C134" s="54"/>
      <c r="D134" s="54"/>
      <c r="E134" s="54"/>
    </row>
    <row r="135" spans="2:23" s="1" customFormat="1" ht="21.75" customHeight="1" x14ac:dyDescent="0.25">
      <c r="B135" s="134" t="s">
        <v>32</v>
      </c>
      <c r="C135" s="134"/>
      <c r="D135" s="134"/>
      <c r="E135" s="134"/>
      <c r="F135" s="134"/>
      <c r="G135" s="134"/>
      <c r="H135" s="134"/>
      <c r="I135" s="134"/>
      <c r="J135" s="134"/>
      <c r="K135" s="134"/>
      <c r="L135" s="134"/>
      <c r="M135" s="134"/>
      <c r="N135" s="134"/>
      <c r="O135" s="2"/>
      <c r="P135" s="3"/>
      <c r="W135" s="3"/>
    </row>
    <row r="136" spans="2:23" ht="4.9000000000000004" customHeight="1" x14ac:dyDescent="0.25"/>
    <row r="137" spans="2:23" ht="15.75" customHeight="1" x14ac:dyDescent="0.25">
      <c r="G137" s="16" t="s">
        <v>33</v>
      </c>
      <c r="H137" s="16"/>
      <c r="I137" s="16"/>
      <c r="J137" s="24"/>
      <c r="K137" s="135" t="s">
        <v>5</v>
      </c>
      <c r="L137" s="135"/>
      <c r="M137" s="135"/>
      <c r="N137" s="22" t="str">
        <f>IF(OR($K$137="- Sélectionner -",$K$137=""),"⚠ Veuillez sélectionner une réponse","")</f>
        <v>⚠ Veuillez sélectionner une réponse</v>
      </c>
    </row>
    <row r="138" spans="2:23" ht="3" customHeight="1" x14ac:dyDescent="0.25">
      <c r="G138" s="24"/>
      <c r="H138" s="24"/>
      <c r="I138" s="24"/>
      <c r="J138" s="23"/>
      <c r="K138" s="24"/>
    </row>
    <row r="139" spans="2:23" ht="15.75" customHeight="1" x14ac:dyDescent="0.25">
      <c r="G139" s="16" t="s">
        <v>15</v>
      </c>
      <c r="H139" s="16"/>
      <c r="I139" s="16"/>
      <c r="J139" s="24"/>
      <c r="K139" s="135" t="s">
        <v>5</v>
      </c>
      <c r="L139" s="135"/>
      <c r="M139" s="135"/>
      <c r="N139" s="22" t="str">
        <f>IF(($R$22=2),"",IF(OR($K$139="- Sélectionner -",$K$139=""),"⚠ Veuillez sélectionner une réponse",""))</f>
        <v>⚠ Veuillez sélectionner une réponse</v>
      </c>
    </row>
    <row r="140" spans="2:23" ht="3.6" customHeight="1" x14ac:dyDescent="0.25">
      <c r="G140" s="24"/>
      <c r="H140" s="24"/>
      <c r="I140" s="24"/>
      <c r="J140" s="23"/>
      <c r="K140" s="24"/>
      <c r="M140" s="51"/>
      <c r="N140" s="62"/>
    </row>
    <row r="141" spans="2:23" ht="1.1499999999999999" customHeight="1" x14ac:dyDescent="0.25">
      <c r="G141" s="23"/>
      <c r="H141" s="24"/>
      <c r="I141" s="24"/>
      <c r="J141" s="23"/>
      <c r="K141" s="52"/>
      <c r="L141" s="52"/>
      <c r="N141" s="83"/>
    </row>
    <row r="142" spans="2:23" ht="15.75" customHeight="1" x14ac:dyDescent="0.25">
      <c r="G142" s="16" t="s">
        <v>16</v>
      </c>
      <c r="H142" s="16"/>
      <c r="I142" s="16"/>
      <c r="J142" s="24"/>
      <c r="K142" s="135" t="s">
        <v>5</v>
      </c>
      <c r="L142" s="135"/>
      <c r="M142" s="135"/>
      <c r="N142" s="22" t="str">
        <f>IF(($R$22=2),"",IF(OR($K$142="- Sélectionner -",$K$142=""),"⚠ Veuillez sélectionner une réponse",""))</f>
        <v>⚠ Veuillez sélectionner une réponse</v>
      </c>
    </row>
    <row r="143" spans="2:23" ht="4.9000000000000004" customHeight="1" x14ac:dyDescent="0.25">
      <c r="G143" s="16"/>
      <c r="H143" s="16"/>
      <c r="I143" s="16"/>
      <c r="N143" s="84"/>
    </row>
    <row r="144" spans="2:23" ht="15.75" customHeight="1" x14ac:dyDescent="0.25">
      <c r="D144" s="53"/>
      <c r="E144" s="53"/>
      <c r="G144" s="24"/>
      <c r="H144" s="24"/>
      <c r="I144" s="24"/>
      <c r="J144" s="24"/>
      <c r="K144" s="136" t="str">
        <f>IF(($R$22=2),"",IF(NOT(OR($R$24=1,$R$24=2,$R$24=3,$R$24=4)),"Sélectionnez l’état constaté",IF(($R$24=1),'Référentiel états'!B17,IF(($R$24=2),'Référentiel états'!C17,IF(($R$24=3),'Référentiel états'!D17,IF(($R$24=4),'Référentiel états'!E17,""))))))</f>
        <v>Sélectionnez l’état constaté</v>
      </c>
      <c r="L144" s="136"/>
      <c r="M144" s="136"/>
      <c r="N144" s="62"/>
    </row>
    <row r="145" spans="2:23" ht="15.75" customHeight="1" x14ac:dyDescent="0.25">
      <c r="D145" s="49"/>
      <c r="E145" s="30"/>
      <c r="G145" s="23"/>
      <c r="H145" s="24"/>
      <c r="I145" s="24"/>
      <c r="J145" s="24"/>
      <c r="K145" s="136"/>
      <c r="L145" s="136"/>
      <c r="M145" s="136"/>
      <c r="N145" s="50"/>
    </row>
    <row r="146" spans="2:23" ht="15.6" customHeight="1" x14ac:dyDescent="0.25">
      <c r="B146" s="27"/>
      <c r="C146" s="49"/>
      <c r="D146" s="49"/>
      <c r="E146" s="30"/>
      <c r="G146" s="23"/>
      <c r="H146" s="24"/>
      <c r="I146" s="35"/>
      <c r="J146" s="24"/>
      <c r="K146" s="136"/>
      <c r="L146" s="136"/>
      <c r="M146" s="136"/>
      <c r="N146" s="50"/>
    </row>
    <row r="147" spans="2:23" ht="12" customHeight="1" x14ac:dyDescent="0.25">
      <c r="B147" s="27"/>
      <c r="C147" s="54"/>
      <c r="D147" s="54"/>
      <c r="E147" s="54"/>
    </row>
    <row r="148" spans="2:23" s="48" customFormat="1" x14ac:dyDescent="0.25">
      <c r="B148" s="39"/>
      <c r="C148" s="55"/>
      <c r="D148" s="41" t="str">
        <f>IF(OR(($R$24=4)=TRUE,($R$23=5)=TRUE,($R$23=5)=TRUE),"📷  Photo obligatoire :","📷 Photo facultative")</f>
        <v>📷 Photo facultative</v>
      </c>
      <c r="E148" s="55"/>
      <c r="F148" s="40"/>
      <c r="G148" s="42" t="str">
        <f>IF(OR(($R$24=4)=TRUE,($R$23=5)=TRUE,($R$23=5)=TRUE),"Photo  de la cabine et la porte palière de l'ascenseur (si présent).","")</f>
        <v/>
      </c>
      <c r="H148" s="40"/>
      <c r="I148" s="40"/>
      <c r="J148" s="40"/>
      <c r="K148" s="40"/>
      <c r="L148" s="59"/>
      <c r="M148" s="60"/>
      <c r="N148" s="61"/>
    </row>
    <row r="149" spans="2:23" ht="11.45" customHeight="1" x14ac:dyDescent="0.25">
      <c r="B149" s="27"/>
      <c r="C149" s="54"/>
      <c r="D149" s="54"/>
      <c r="E149" s="54"/>
    </row>
    <row r="150" spans="2:23" s="1" customFormat="1" ht="21.75" customHeight="1" x14ac:dyDescent="0.25">
      <c r="B150" s="134" t="str">
        <f>"8. Aménagements intérieurs (cloisons, menuiseries et revêtements de sols et muraux)"&amp;IF(ISNUMBER(SEARCH("53B",$F$6))," du logement concerné",IF(ISNUMBER(SEARCH("Travaux",$F$6))," : état dominant dans le bâtiment",""))</f>
        <v>8. Aménagements intérieurs (cloisons, menuiseries et revêtements de sols et muraux)</v>
      </c>
      <c r="C150" s="134"/>
      <c r="D150" s="134"/>
      <c r="E150" s="134"/>
      <c r="F150" s="134"/>
      <c r="G150" s="134"/>
      <c r="H150" s="134"/>
      <c r="I150" s="134"/>
      <c r="J150" s="134"/>
      <c r="K150" s="134"/>
      <c r="L150" s="134"/>
      <c r="M150" s="134"/>
      <c r="N150" s="134"/>
      <c r="O150" s="2"/>
      <c r="P150" s="3"/>
      <c r="Q150" s="1" t="s">
        <v>19</v>
      </c>
      <c r="W150" s="3"/>
    </row>
    <row r="151" spans="2:23" ht="19.149999999999999" customHeight="1" x14ac:dyDescent="0.25">
      <c r="F151" s="64">
        <v>8.1</v>
      </c>
      <c r="G151" s="65" t="s">
        <v>34</v>
      </c>
      <c r="H151" s="65"/>
      <c r="I151" s="66"/>
      <c r="J151" s="67"/>
      <c r="K151" s="67"/>
      <c r="L151" s="67"/>
      <c r="M151" s="67"/>
    </row>
    <row r="152" spans="2:23" ht="4.9000000000000004" customHeight="1" x14ac:dyDescent="0.25">
      <c r="N152" s="22"/>
    </row>
    <row r="153" spans="2:23" ht="15.75" customHeight="1" x14ac:dyDescent="0.25">
      <c r="G153" s="16" t="s">
        <v>21</v>
      </c>
      <c r="H153" s="16"/>
      <c r="I153" s="16"/>
      <c r="J153" s="24"/>
      <c r="K153" s="135" t="s">
        <v>5</v>
      </c>
      <c r="L153" s="135"/>
      <c r="M153" s="135"/>
      <c r="N153" s="22" t="str">
        <f>IF(OR($K$153="- Sélectionner -",$K$153=""),"⚠ Veuillez sélectionner une réponse","")</f>
        <v>⚠ Veuillez sélectionner une réponse</v>
      </c>
    </row>
    <row r="154" spans="2:23" ht="4.1500000000000004" customHeight="1" x14ac:dyDescent="0.25">
      <c r="G154" s="24"/>
      <c r="H154" s="24"/>
      <c r="I154" s="24"/>
      <c r="J154" s="23"/>
      <c r="K154" s="24"/>
      <c r="M154" s="51"/>
      <c r="N154" s="62"/>
    </row>
    <row r="155" spans="2:23" ht="1.1499999999999999" customHeight="1" x14ac:dyDescent="0.25">
      <c r="G155" s="23"/>
      <c r="H155" s="24"/>
      <c r="I155" s="24"/>
      <c r="J155" s="23"/>
      <c r="K155" s="52"/>
      <c r="L155" s="52"/>
      <c r="N155" s="83"/>
    </row>
    <row r="156" spans="2:23" ht="15.75" customHeight="1" x14ac:dyDescent="0.25">
      <c r="G156" s="16" t="s">
        <v>16</v>
      </c>
      <c r="H156" s="16"/>
      <c r="I156" s="16"/>
      <c r="J156" s="24"/>
      <c r="K156" s="135" t="s">
        <v>5</v>
      </c>
      <c r="L156" s="135"/>
      <c r="M156" s="135"/>
      <c r="N156" s="22" t="str">
        <f>IF(OR($K$156="- Sélectionner -",$K$156=""),"⚠ Veuillez sélectionner une réponse","")</f>
        <v>⚠ Veuillez sélectionner une réponse</v>
      </c>
      <c r="O156" s="6"/>
    </row>
    <row r="157" spans="2:23" ht="3.6" customHeight="1" x14ac:dyDescent="0.25">
      <c r="G157" s="16"/>
      <c r="H157" s="16"/>
      <c r="I157" s="16"/>
      <c r="N157" s="84"/>
    </row>
    <row r="158" spans="2:23" ht="15.75" customHeight="1" x14ac:dyDescent="0.25">
      <c r="D158" s="53"/>
      <c r="E158" s="53"/>
      <c r="G158" s="24"/>
      <c r="H158" s="24"/>
      <c r="I158" s="24"/>
      <c r="J158" s="24"/>
      <c r="K158" s="136" t="str">
        <f>IF(NOT(OR($R$26=1,$R$26=2,$R$26=3,$R$26=4)),"Sélectionnez l’état constaté",IF(($R$26=1),'Référentiel états'!B18,IF(($R$26=2),'Référentiel états'!C18,IF(($R$26=3),'Référentiel états'!D18,IF(($R$26=4),'Référentiel états'!E18,"")))))</f>
        <v>Sélectionnez l’état constaté</v>
      </c>
      <c r="L158" s="136"/>
      <c r="M158" s="136"/>
      <c r="N158" s="62"/>
    </row>
    <row r="159" spans="2:23" ht="15.75" customHeight="1" x14ac:dyDescent="0.25">
      <c r="D159" s="49"/>
      <c r="E159" s="30"/>
      <c r="G159" s="23"/>
      <c r="H159" s="24"/>
      <c r="I159" s="24"/>
      <c r="J159" s="24"/>
      <c r="K159" s="136"/>
      <c r="L159" s="136"/>
      <c r="M159" s="136"/>
      <c r="N159" s="50"/>
    </row>
    <row r="160" spans="2:23" ht="15.6" customHeight="1" x14ac:dyDescent="0.25">
      <c r="B160" s="27"/>
      <c r="C160" s="49"/>
      <c r="D160" s="49"/>
      <c r="E160" s="30"/>
      <c r="G160" s="23"/>
      <c r="H160" s="24"/>
      <c r="I160" s="35"/>
      <c r="J160" s="24"/>
      <c r="K160" s="136"/>
      <c r="L160" s="136"/>
      <c r="M160" s="136"/>
      <c r="N160" s="50"/>
    </row>
    <row r="161" spans="2:23" ht="12" customHeight="1" x14ac:dyDescent="0.25">
      <c r="B161" s="27"/>
      <c r="C161" s="85"/>
      <c r="D161" s="85"/>
      <c r="E161" s="85"/>
      <c r="F161" s="64">
        <v>8.1999999999999993</v>
      </c>
      <c r="G161" s="65" t="s">
        <v>35</v>
      </c>
      <c r="H161" s="65"/>
      <c r="I161" s="66"/>
      <c r="J161" s="67"/>
      <c r="K161" s="67"/>
      <c r="L161" s="67"/>
      <c r="M161" s="67"/>
      <c r="N161" s="50"/>
    </row>
    <row r="162" spans="2:23" ht="3" customHeight="1" x14ac:dyDescent="0.25">
      <c r="N162" s="25"/>
    </row>
    <row r="163" spans="2:23" ht="15.75" customHeight="1" x14ac:dyDescent="0.25">
      <c r="G163" s="16" t="s">
        <v>21</v>
      </c>
      <c r="H163" s="16"/>
      <c r="I163" s="16"/>
      <c r="J163" s="24"/>
      <c r="K163" s="135" t="s">
        <v>5</v>
      </c>
      <c r="L163" s="135"/>
      <c r="M163" s="135"/>
      <c r="N163" s="22" t="str">
        <f>IF(OR($K$163="- Sélectionner -",$K$163=""),"⚠ Veuillez sélectionner une réponse","")</f>
        <v>⚠ Veuillez sélectionner une réponse</v>
      </c>
    </row>
    <row r="164" spans="2:23" ht="1.9" customHeight="1" x14ac:dyDescent="0.25">
      <c r="G164" s="24"/>
      <c r="H164" s="24"/>
      <c r="I164" s="24"/>
      <c r="J164" s="23"/>
      <c r="K164" s="24"/>
      <c r="M164" s="51"/>
      <c r="N164" s="62"/>
    </row>
    <row r="165" spans="2:23" ht="2.4500000000000002" customHeight="1" x14ac:dyDescent="0.25">
      <c r="G165" s="23"/>
      <c r="H165" s="24"/>
      <c r="I165" s="24"/>
      <c r="J165" s="23"/>
      <c r="K165" s="52"/>
      <c r="L165" s="52"/>
      <c r="N165" s="83"/>
      <c r="Q165" s="3" t="s">
        <v>36</v>
      </c>
    </row>
    <row r="166" spans="2:23" ht="15.75" customHeight="1" x14ac:dyDescent="0.25">
      <c r="G166" s="16" t="s">
        <v>16</v>
      </c>
      <c r="H166" s="16"/>
      <c r="I166" s="16"/>
      <c r="J166" s="24"/>
      <c r="K166" s="135" t="s">
        <v>5</v>
      </c>
      <c r="L166" s="135"/>
      <c r="M166" s="135"/>
      <c r="N166" s="22" t="str">
        <f>IF(OR($K$166="- Sélectionner -",$K$166=""),"⚠ Veuillez sélectionner une réponse","")</f>
        <v>⚠ Veuillez sélectionner une réponse</v>
      </c>
    </row>
    <row r="167" spans="2:23" ht="4.9000000000000004" customHeight="1" x14ac:dyDescent="0.25">
      <c r="G167" s="16"/>
      <c r="H167" s="16"/>
      <c r="I167" s="16"/>
      <c r="N167" s="84"/>
    </row>
    <row r="168" spans="2:23" ht="15.75" customHeight="1" x14ac:dyDescent="0.25">
      <c r="G168" s="24"/>
      <c r="H168" s="24"/>
      <c r="I168" s="24"/>
      <c r="J168" s="24"/>
      <c r="K168" s="136" t="str">
        <f>IF(NOT(OR($R$28=1,$R$28=2,$R$28=3,$R$28=4)),"Sélectionnez l’état constaté",IF(($R$28=1),'Référentiel états'!B19,IF(($R$28=2),'Référentiel états'!C19,IF(($R$28=3),'Référentiel états'!D19,IF(($R$28=4),'Référentiel états'!E19,"")))))</f>
        <v>Sélectionnez l’état constaté</v>
      </c>
      <c r="L168" s="136"/>
      <c r="M168" s="136"/>
      <c r="N168" s="62"/>
    </row>
    <row r="169" spans="2:23" ht="15.75" customHeight="1" x14ac:dyDescent="0.25">
      <c r="G169" s="23"/>
      <c r="H169" s="24"/>
      <c r="I169" s="24"/>
      <c r="J169" s="24"/>
      <c r="K169" s="136"/>
      <c r="L169" s="136"/>
      <c r="M169" s="136"/>
      <c r="N169" s="50"/>
    </row>
    <row r="170" spans="2:23" ht="15.6" customHeight="1" x14ac:dyDescent="0.25">
      <c r="G170" s="23"/>
      <c r="H170" s="24"/>
      <c r="I170" s="35"/>
      <c r="J170" s="24"/>
      <c r="K170" s="136"/>
      <c r="L170" s="136"/>
      <c r="M170" s="136"/>
      <c r="N170" s="50"/>
    </row>
    <row r="171" spans="2:23" ht="8.4499999999999993" customHeight="1" x14ac:dyDescent="0.25"/>
    <row r="172" spans="2:23" s="48" customFormat="1" x14ac:dyDescent="0.25">
      <c r="C172" s="40"/>
      <c r="D172" s="41" t="s">
        <v>22</v>
      </c>
      <c r="E172" s="40"/>
      <c r="F172" s="40"/>
      <c r="G172" s="42" t="s">
        <v>37</v>
      </c>
      <c r="H172" s="40"/>
      <c r="I172" s="40"/>
      <c r="J172" s="40"/>
      <c r="K172" s="40"/>
      <c r="L172" s="59"/>
      <c r="M172" s="60"/>
      <c r="N172" s="61"/>
      <c r="Q172" s="48" t="s">
        <v>38</v>
      </c>
    </row>
    <row r="173" spans="2:23" ht="10.15" customHeight="1" x14ac:dyDescent="0.25"/>
    <row r="174" spans="2:23" s="1" customFormat="1" ht="21.75" customHeight="1" x14ac:dyDescent="0.25">
      <c r="B174" s="134" t="str">
        <f>"9. Cuisine"&amp;IF(ISNUMBER(SEARCH("53B",$F$6))," (du logement concerné)",IF(ISNUMBER(SEARCH("Travaux",$F$6))," (état dominant dans le bâtiment)",""))</f>
        <v>9. Cuisine</v>
      </c>
      <c r="C174" s="134"/>
      <c r="D174" s="134"/>
      <c r="E174" s="134"/>
      <c r="F174" s="134"/>
      <c r="G174" s="134"/>
      <c r="H174" s="134"/>
      <c r="I174" s="134"/>
      <c r="J174" s="134"/>
      <c r="K174" s="134"/>
      <c r="L174" s="134"/>
      <c r="M174" s="134"/>
      <c r="N174" s="134"/>
      <c r="O174" s="2"/>
      <c r="P174" s="3"/>
      <c r="Q174" s="1" t="s">
        <v>19</v>
      </c>
      <c r="W174" s="3"/>
    </row>
    <row r="175" spans="2:23" ht="4.1500000000000004" customHeight="1" x14ac:dyDescent="0.25"/>
    <row r="176" spans="2:23" ht="15.75" customHeight="1" x14ac:dyDescent="0.25">
      <c r="G176" s="16" t="s">
        <v>39</v>
      </c>
      <c r="H176" s="16"/>
      <c r="I176" s="16"/>
      <c r="J176" s="24"/>
      <c r="K176" s="135" t="s">
        <v>5</v>
      </c>
      <c r="L176" s="135"/>
      <c r="M176" s="135"/>
      <c r="N176" s="22" t="str">
        <f>IF(OR($K$176="- Sélectionner -",$K$176=""),"⚠ Veuillez sélectionner une réponse","")</f>
        <v>⚠ Veuillez sélectionner une réponse</v>
      </c>
    </row>
    <row r="177" spans="2:23" ht="4.1500000000000004" customHeight="1" x14ac:dyDescent="0.25">
      <c r="G177" s="24"/>
      <c r="H177" s="24"/>
      <c r="I177" s="24"/>
      <c r="J177" s="24"/>
      <c r="K177" s="24"/>
      <c r="L177" s="24"/>
      <c r="M177" s="86"/>
      <c r="N177" s="87"/>
    </row>
    <row r="178" spans="2:23" ht="15.75" customHeight="1" x14ac:dyDescent="0.25">
      <c r="G178" s="16" t="s">
        <v>15</v>
      </c>
      <c r="H178" s="16"/>
      <c r="I178" s="16"/>
      <c r="J178" s="24"/>
      <c r="K178" s="135" t="s">
        <v>5</v>
      </c>
      <c r="L178" s="135"/>
      <c r="M178" s="135"/>
      <c r="N178" s="22" t="str">
        <f>IF(OR($K$178="- Sélectionner -",$K$178=""),"⚠ Veuillez sélectionner une réponse","")</f>
        <v>⚠ Veuillez sélectionner une réponse</v>
      </c>
    </row>
    <row r="179" spans="2:23" ht="1.9" customHeight="1" x14ac:dyDescent="0.25">
      <c r="G179" s="24"/>
      <c r="H179" s="24"/>
      <c r="I179" s="24"/>
      <c r="J179" s="23"/>
      <c r="K179" s="24"/>
      <c r="M179" s="51"/>
      <c r="N179" s="62"/>
    </row>
    <row r="180" spans="2:23" ht="3" customHeight="1" x14ac:dyDescent="0.25">
      <c r="G180" s="23"/>
      <c r="H180" s="24"/>
      <c r="I180" s="24"/>
      <c r="J180" s="23"/>
      <c r="K180" s="52"/>
      <c r="L180" s="52"/>
    </row>
    <row r="181" spans="2:23" ht="15.75" customHeight="1" x14ac:dyDescent="0.25">
      <c r="D181" s="53"/>
      <c r="E181" s="27"/>
      <c r="G181" s="16" t="s">
        <v>16</v>
      </c>
      <c r="H181" s="16"/>
      <c r="I181" s="16"/>
      <c r="J181" s="24"/>
      <c r="K181" s="135" t="s">
        <v>5</v>
      </c>
      <c r="L181" s="135"/>
      <c r="M181" s="135"/>
      <c r="N181" s="22" t="str">
        <f>IF(OR($K$181="- Sélectionner -",$K$181=""),"⚠ Veuillez sélectionner une réponse","")</f>
        <v>⚠ Veuillez sélectionner une réponse</v>
      </c>
    </row>
    <row r="182" spans="2:23" ht="3.6" customHeight="1" x14ac:dyDescent="0.25">
      <c r="C182" s="68"/>
      <c r="D182" s="53"/>
      <c r="E182" s="27"/>
      <c r="G182" s="16"/>
      <c r="H182" s="16"/>
      <c r="I182" s="16"/>
      <c r="N182" s="22"/>
    </row>
    <row r="183" spans="2:23" ht="15.75" customHeight="1" x14ac:dyDescent="0.25">
      <c r="E183" s="85"/>
      <c r="G183" s="24"/>
      <c r="H183" s="24"/>
      <c r="I183" s="24"/>
      <c r="J183" s="24"/>
      <c r="K183" s="136" t="str" cm="1">
        <f t="array" ref="K183">IF(NOT(OR($R$31=1,$R$31=2,$R$31=3,$R$31=4)),"Sélectionnez l’état constaté",IF(NOT(OR(($R$29=1),($R$29=2))),"Sélectionnez d'abord le type de cuisine",IF(($R$31=1),INDEX('Référentiel états'!$B$20:$E$21,IF(($R$29=2),2,1),1),IF(($R$31=2),INDEX('Référentiel états'!$B$20:$E$21,IF(($R$29=2),2,1),2),IF(($R$31=3),INDEX('Référentiel états'!$B$20:$E$21,IF(($R$29=2),2,1),3),IF(($R$31=4),INDEX('Référentiel états'!$B$20:$E$21,IF(($R$29=2),2,1),4),""))))))</f>
        <v>Sélectionnez l’état constaté</v>
      </c>
      <c r="L183" s="136"/>
      <c r="M183" s="136"/>
      <c r="N183" s="62"/>
    </row>
    <row r="184" spans="2:23" ht="15.75" customHeight="1" x14ac:dyDescent="0.25">
      <c r="B184" s="27"/>
      <c r="E184" s="85"/>
      <c r="G184" s="23"/>
      <c r="H184" s="24"/>
      <c r="I184" s="24"/>
      <c r="J184" s="24"/>
      <c r="K184" s="136"/>
      <c r="L184" s="136"/>
      <c r="M184" s="136"/>
      <c r="N184" s="50"/>
    </row>
    <row r="185" spans="2:23" ht="15.6" customHeight="1" x14ac:dyDescent="0.25">
      <c r="G185" s="23"/>
      <c r="H185" s="24"/>
      <c r="I185" s="35"/>
      <c r="J185" s="24"/>
      <c r="K185" s="136"/>
      <c r="L185" s="136"/>
      <c r="M185" s="136"/>
      <c r="N185" s="50"/>
    </row>
    <row r="186" spans="2:23" ht="10.15" customHeight="1" x14ac:dyDescent="0.25"/>
    <row r="187" spans="2:23" s="48" customFormat="1" x14ac:dyDescent="0.25">
      <c r="C187" s="40"/>
      <c r="D187" s="41" t="str">
        <f>IF(OR(($R$31=4)=TRUE,($R$30=5)=TRUE,($R$30=5)=TRUE),"📷  Photo obligatoire :","📷 Photo facultative")</f>
        <v>📷 Photo facultative</v>
      </c>
      <c r="E187" s="40"/>
      <c r="F187" s="40"/>
      <c r="G187" s="42" t="str">
        <f>IF(OR(($R$31=4)=TRUE,($R$30=5)=TRUE,($R$30=5)=TRUE),"Photo de la cuisine dans son ensemble (meubles, plan de travail, appareils).","")</f>
        <v/>
      </c>
      <c r="H187" s="42"/>
      <c r="I187" s="40"/>
      <c r="J187" s="40"/>
      <c r="K187" s="40"/>
      <c r="L187" s="59"/>
      <c r="M187" s="60"/>
      <c r="N187" s="61"/>
    </row>
    <row r="188" spans="2:23" ht="9" customHeight="1" x14ac:dyDescent="0.25">
      <c r="G188" s="49"/>
      <c r="H188" s="49"/>
    </row>
    <row r="189" spans="2:23" s="1" customFormat="1" ht="21.75" customHeight="1" x14ac:dyDescent="0.25">
      <c r="B189" s="134" t="s">
        <v>40</v>
      </c>
      <c r="C189" s="134"/>
      <c r="D189" s="134"/>
      <c r="E189" s="134"/>
      <c r="F189" s="134"/>
      <c r="G189" s="134"/>
      <c r="H189" s="134"/>
      <c r="I189" s="134"/>
      <c r="J189" s="134"/>
      <c r="K189" s="134"/>
      <c r="L189" s="134"/>
      <c r="M189" s="134"/>
      <c r="N189" s="134"/>
      <c r="O189" s="2"/>
      <c r="P189" s="3"/>
      <c r="W189" s="3"/>
    </row>
    <row r="190" spans="2:23" ht="4.9000000000000004" customHeight="1" x14ac:dyDescent="0.25"/>
    <row r="191" spans="2:23" ht="15.75" customHeight="1" x14ac:dyDescent="0.25">
      <c r="G191" s="16" t="s">
        <v>15</v>
      </c>
      <c r="H191" s="16"/>
      <c r="I191" s="16"/>
      <c r="J191" s="24"/>
      <c r="K191" s="135" t="s">
        <v>5</v>
      </c>
      <c r="L191" s="135"/>
      <c r="M191" s="135"/>
      <c r="N191" s="22" t="str">
        <f>IF(OR($K$191="- Sélectionner -",$K$191=""),"⚠ Veuillez sélectionner une réponse","")</f>
        <v>⚠ Veuillez sélectionner une réponse</v>
      </c>
      <c r="Q191" s="3">
        <v>100</v>
      </c>
    </row>
    <row r="192" spans="2:23" ht="0.6" customHeight="1" x14ac:dyDescent="0.25">
      <c r="G192" s="24"/>
      <c r="H192" s="24"/>
      <c r="I192" s="24"/>
      <c r="J192" s="23"/>
      <c r="K192" s="24"/>
      <c r="M192" s="51"/>
      <c r="N192" s="62"/>
    </row>
    <row r="193" spans="2:23" ht="3" customHeight="1" x14ac:dyDescent="0.25">
      <c r="G193" s="23"/>
      <c r="H193" s="24"/>
      <c r="I193" s="24"/>
      <c r="J193" s="23"/>
      <c r="K193" s="52"/>
      <c r="L193" s="52"/>
    </row>
    <row r="194" spans="2:23" ht="15.75" customHeight="1" x14ac:dyDescent="0.25">
      <c r="G194" s="16" t="s">
        <v>16</v>
      </c>
      <c r="H194" s="16"/>
      <c r="I194" s="16"/>
      <c r="J194" s="24"/>
      <c r="K194" s="135"/>
      <c r="L194" s="135"/>
      <c r="M194" s="135"/>
      <c r="N194" s="22" t="str">
        <f>IF(OR($K$194="- Sélectionner -",$K$194=""),"⚠ Veuillez sélectionner une réponse","")</f>
        <v>⚠ Veuillez sélectionner une réponse</v>
      </c>
    </row>
    <row r="195" spans="2:23" ht="3" customHeight="1" x14ac:dyDescent="0.25">
      <c r="G195" s="16"/>
      <c r="H195" s="16"/>
      <c r="I195" s="16"/>
      <c r="N195" s="22"/>
    </row>
    <row r="196" spans="2:23" ht="15.75" customHeight="1" x14ac:dyDescent="0.25">
      <c r="D196" s="53"/>
      <c r="E196" s="27"/>
      <c r="G196" s="24"/>
      <c r="H196" s="24"/>
      <c r="I196" s="24"/>
      <c r="J196" s="24"/>
      <c r="K196" s="136" t="str">
        <f>IF(NOT(OR($R$33=1,$R$33=2,$R$33=3,$R$33=4)),"Sélectionnez l’état constaté",IF(($R$33=1),'Référentiel états'!B22,IF(($R$33=2),'Référentiel états'!C22,IF(($R$33=3),'Référentiel états'!D22,IF(($R$33=4),'Référentiel états'!E22,"")))))</f>
        <v>Sélectionnez l’état constaté</v>
      </c>
      <c r="L196" s="136"/>
      <c r="M196" s="136"/>
      <c r="N196" s="62"/>
    </row>
    <row r="197" spans="2:23" ht="15.75" customHeight="1" x14ac:dyDescent="0.25">
      <c r="D197" s="49"/>
      <c r="E197" s="85"/>
      <c r="G197" s="23"/>
      <c r="H197" s="24"/>
      <c r="I197" s="24"/>
      <c r="J197" s="24"/>
      <c r="K197" s="136"/>
      <c r="L197" s="136"/>
      <c r="M197" s="136"/>
      <c r="N197" s="50"/>
    </row>
    <row r="198" spans="2:23" ht="15.6" customHeight="1" x14ac:dyDescent="0.25">
      <c r="B198" s="27"/>
      <c r="C198" s="49"/>
      <c r="D198" s="49"/>
      <c r="E198" s="85"/>
      <c r="G198" s="23"/>
      <c r="H198" s="24"/>
      <c r="I198" s="35"/>
      <c r="J198" s="24"/>
      <c r="K198" s="136"/>
      <c r="L198" s="136"/>
      <c r="M198" s="136"/>
      <c r="N198" s="50"/>
    </row>
    <row r="199" spans="2:23" ht="9" customHeight="1" x14ac:dyDescent="0.25">
      <c r="B199" s="27"/>
      <c r="C199" s="49"/>
      <c r="D199" s="49"/>
      <c r="E199" s="85"/>
      <c r="G199" s="36"/>
      <c r="H199" s="24"/>
      <c r="I199" s="35"/>
      <c r="N199" s="50"/>
    </row>
    <row r="200" spans="2:23" ht="14.45" customHeight="1" x14ac:dyDescent="0.25">
      <c r="B200" s="27"/>
      <c r="C200" s="88"/>
      <c r="D200" s="89" t="str">
        <f>IF(OR(($R$33=4)=TRUE,($R$32=5)=TRUE,($R$33=4)=TRUE,($R$33=4)=TRUE,($R$33=2)=TRUE,($R$33=2)=TRUE,($R$33=3)=TRUE),"📷 Photo obligatoire :","📷 Photo facultative")</f>
        <v>📷 Photo facultative</v>
      </c>
      <c r="E200" s="90"/>
      <c r="F200" s="72"/>
      <c r="G200" s="57" t="str">
        <f>IF(OR(($R$33=4)=TRUE,($R$32=5)=TRUE,($R$33=4)=TRUE,($R$33=4)=TRUE,($R$33=2)=TRUE,($R$33=2)=TRUE,($R$33=3)=TRUE),"Photo d'un élément structurel représentatif de l'immeuble et de son état (fissure, etc.)","")</f>
        <v/>
      </c>
      <c r="H200" s="43"/>
      <c r="I200" s="41"/>
      <c r="J200" s="72"/>
      <c r="K200" s="72"/>
      <c r="L200" s="74"/>
      <c r="M200" s="75"/>
      <c r="N200" s="91"/>
    </row>
    <row r="201" spans="2:23" ht="9" customHeight="1" x14ac:dyDescent="0.25"/>
    <row r="202" spans="2:23" s="1" customFormat="1" ht="21.75" customHeight="1" x14ac:dyDescent="0.25">
      <c r="B202" s="134" t="s">
        <v>41</v>
      </c>
      <c r="C202" s="134"/>
      <c r="D202" s="134"/>
      <c r="E202" s="134"/>
      <c r="F202" s="134"/>
      <c r="G202" s="134"/>
      <c r="H202" s="134"/>
      <c r="I202" s="134"/>
      <c r="J202" s="134"/>
      <c r="K202" s="134"/>
      <c r="L202" s="134"/>
      <c r="M202" s="134"/>
      <c r="N202" s="134"/>
      <c r="O202" s="2"/>
      <c r="P202" s="3"/>
      <c r="W202" s="3"/>
    </row>
    <row r="204" spans="2:23" x14ac:dyDescent="0.25">
      <c r="C204" s="3" t="s">
        <v>42</v>
      </c>
    </row>
    <row r="206" spans="2:23" x14ac:dyDescent="0.25">
      <c r="C206" s="92" t="str">
        <f>"☑"</f>
        <v>☑</v>
      </c>
      <c r="D206" s="93" t="s">
        <v>43</v>
      </c>
      <c r="E206" s="93"/>
    </row>
    <row r="207" spans="2:23" x14ac:dyDescent="0.25">
      <c r="C207" s="92" t="str">
        <f>IF(ISNUMBER(SEARCH("obligatoire",D29)),"☑","☐")</f>
        <v>☐</v>
      </c>
      <c r="D207" s="3" t="s">
        <v>44</v>
      </c>
    </row>
    <row r="208" spans="2:23" x14ac:dyDescent="0.25">
      <c r="C208" s="92" t="str">
        <f>IF(ISNUMBER(SEARCH("obligatoire",D45)),"☑","☐")</f>
        <v>☐</v>
      </c>
      <c r="D208" s="3" t="s">
        <v>45</v>
      </c>
    </row>
    <row r="209" spans="2:23" x14ac:dyDescent="0.25">
      <c r="C209" s="92" t="str">
        <f>IF(ISNUMBER(SEARCH("obligatoire",D60)),"☑","☐")</f>
        <v>☑</v>
      </c>
      <c r="D209" s="3" t="s">
        <v>23</v>
      </c>
    </row>
    <row r="210" spans="2:23" x14ac:dyDescent="0.25">
      <c r="C210" s="92" t="str">
        <f>IF(ISNUMBER(SEARCH("obligatoire",D84)),"☑","☐")</f>
        <v>☐</v>
      </c>
      <c r="D210" s="3" t="s">
        <v>46</v>
      </c>
    </row>
    <row r="211" spans="2:23" x14ac:dyDescent="0.25">
      <c r="C211" s="92" t="str">
        <f>IF(ISNUMBER(SEARCH("obligatoire",D109)),"☑","☐")</f>
        <v>☐</v>
      </c>
      <c r="D211" s="3" t="s">
        <v>47</v>
      </c>
    </row>
    <row r="212" spans="2:23" x14ac:dyDescent="0.25">
      <c r="C212" s="92" t="str">
        <f>IF(ISNUMBER(SEARCH("obligatoire",D133)),"☑","☐")</f>
        <v>☐</v>
      </c>
      <c r="D212" s="3" t="s">
        <v>48</v>
      </c>
    </row>
    <row r="213" spans="2:23" x14ac:dyDescent="0.25">
      <c r="C213" s="92" t="str">
        <f>IF(ISNUMBER(SEARCH("obligatoire",D148)),"☑","☐")</f>
        <v>☐</v>
      </c>
      <c r="D213" s="3" t="s">
        <v>49</v>
      </c>
    </row>
    <row r="214" spans="2:23" x14ac:dyDescent="0.25">
      <c r="C214" s="92" t="str">
        <f>IF(ISNUMBER(SEARCH("obligatoire",D172)),"☑","☐")</f>
        <v>☑</v>
      </c>
      <c r="D214" s="3" t="s">
        <v>50</v>
      </c>
    </row>
    <row r="215" spans="2:23" x14ac:dyDescent="0.25">
      <c r="C215" s="92" t="str">
        <f>IF(ISNUMBER(SEARCH("obligatoire",D187)),"☑","☐")</f>
        <v>☐</v>
      </c>
      <c r="D215" s="3" t="s">
        <v>51</v>
      </c>
    </row>
    <row r="216" spans="2:23" x14ac:dyDescent="0.25">
      <c r="C216" s="92" t="str">
        <f>IF(ISNUMBER(SEARCH("obligatoire",D200)),"☑","☐")</f>
        <v>☐</v>
      </c>
      <c r="D216" s="3" t="s">
        <v>52</v>
      </c>
    </row>
    <row r="217" spans="2:23" x14ac:dyDescent="0.25">
      <c r="C217" s="92"/>
    </row>
    <row r="218" spans="2:23" ht="13.5" customHeight="1" thickBot="1" x14ac:dyDescent="0.3">
      <c r="C218" s="137" t="s">
        <v>467</v>
      </c>
      <c r="D218" s="138"/>
      <c r="E218" s="138"/>
      <c r="F218" s="138"/>
      <c r="G218" s="138"/>
    </row>
    <row r="219" spans="2:23" ht="208.5" customHeight="1" thickBot="1" x14ac:dyDescent="0.3">
      <c r="C219" s="164"/>
      <c r="D219" s="165"/>
      <c r="E219" s="165"/>
      <c r="F219" s="165"/>
      <c r="G219" s="165"/>
      <c r="H219" s="165"/>
      <c r="I219" s="165"/>
      <c r="J219" s="165"/>
      <c r="K219" s="165"/>
      <c r="L219" s="165"/>
      <c r="M219" s="165"/>
      <c r="N219" s="166"/>
    </row>
    <row r="220" spans="2:23" ht="14.25" customHeight="1" thickBot="1" x14ac:dyDescent="0.3"/>
    <row r="221" spans="2:23" ht="57" customHeight="1" thickBot="1" x14ac:dyDescent="0.3">
      <c r="C221" s="131" t="str">
        <f>C12</f>
        <v>⚠ ATTENTION : 34 question(s) sans réponse. La déclaration du/de la requérant·e n'est pas cochée. Merci de corriger avant l'envoi.</v>
      </c>
      <c r="D221" s="132"/>
      <c r="E221" s="132"/>
      <c r="F221" s="132"/>
      <c r="G221" s="132"/>
      <c r="H221" s="132"/>
      <c r="I221" s="132"/>
      <c r="J221" s="132"/>
      <c r="K221" s="132"/>
      <c r="L221" s="132"/>
      <c r="M221" s="132"/>
      <c r="N221" s="133"/>
    </row>
    <row r="222" spans="2:23" ht="9" customHeight="1" x14ac:dyDescent="0.25"/>
    <row r="223" spans="2:23" s="1" customFormat="1" ht="21.75" customHeight="1" x14ac:dyDescent="0.25">
      <c r="B223" s="134" t="s">
        <v>53</v>
      </c>
      <c r="C223" s="134"/>
      <c r="D223" s="134"/>
      <c r="E223" s="134"/>
      <c r="F223" s="134"/>
      <c r="G223" s="134"/>
      <c r="H223" s="134"/>
      <c r="I223" s="134"/>
      <c r="J223" s="134"/>
      <c r="K223" s="134"/>
      <c r="L223" s="134"/>
      <c r="M223" s="134"/>
      <c r="N223" s="134"/>
      <c r="O223" s="2"/>
      <c r="P223" s="3"/>
      <c r="W223" s="3"/>
    </row>
    <row r="225" spans="3:4" x14ac:dyDescent="0.25">
      <c r="C225" s="14" t="s">
        <v>54</v>
      </c>
      <c r="D225" s="3" t="s">
        <v>55</v>
      </c>
    </row>
    <row r="227" spans="3:4" x14ac:dyDescent="0.25">
      <c r="C227" s="3" t="s">
        <v>56</v>
      </c>
      <c r="D227" s="94"/>
    </row>
  </sheetData>
  <sheetProtection algorithmName="SHA-512" hashValue="7FiSG8dRVlPIftNArE9Om1JgMzdRwT760jlTD29ee0rDzcHT61XdoffaZC8HxMyBPbGGSCIkLkDyr+NrkGgTKw==" saltValue="Y/W4pTMMOj+ml5Pv5lTgUA==" spinCount="100000" sheet="1" objects="1" scenarios="1" selectLockedCells="1"/>
  <mergeCells count="75">
    <mergeCell ref="B1:N1"/>
    <mergeCell ref="B2:N2"/>
    <mergeCell ref="F6:H6"/>
    <mergeCell ref="K6:M6"/>
    <mergeCell ref="F8:H8"/>
    <mergeCell ref="K8:M8"/>
    <mergeCell ref="K33:M33"/>
    <mergeCell ref="F10:H10"/>
    <mergeCell ref="K10:M10"/>
    <mergeCell ref="C12:N14"/>
    <mergeCell ref="C15:M15"/>
    <mergeCell ref="B16:N16"/>
    <mergeCell ref="K18:M18"/>
    <mergeCell ref="K20:M20"/>
    <mergeCell ref="G22:I22"/>
    <mergeCell ref="K22:M22"/>
    <mergeCell ref="K24:M27"/>
    <mergeCell ref="B31:N31"/>
    <mergeCell ref="K68:M68"/>
    <mergeCell ref="G35:L35"/>
    <mergeCell ref="K36:M36"/>
    <mergeCell ref="K39:M39"/>
    <mergeCell ref="K41:M43"/>
    <mergeCell ref="B47:N47"/>
    <mergeCell ref="K49:M49"/>
    <mergeCell ref="K51:M51"/>
    <mergeCell ref="K54:M54"/>
    <mergeCell ref="K56:M58"/>
    <mergeCell ref="B62:N62"/>
    <mergeCell ref="K65:M65"/>
    <mergeCell ref="K105:M107"/>
    <mergeCell ref="K70:M72"/>
    <mergeCell ref="K75:M75"/>
    <mergeCell ref="K78:M78"/>
    <mergeCell ref="K80:M82"/>
    <mergeCell ref="B86:N86"/>
    <mergeCell ref="K89:M89"/>
    <mergeCell ref="K91:M91"/>
    <mergeCell ref="K93:M93"/>
    <mergeCell ref="K95:M97"/>
    <mergeCell ref="K101:M101"/>
    <mergeCell ref="K103:M103"/>
    <mergeCell ref="K144:M146"/>
    <mergeCell ref="B111:N111"/>
    <mergeCell ref="K114:M114"/>
    <mergeCell ref="K117:M117"/>
    <mergeCell ref="K119:M121"/>
    <mergeCell ref="K124:M124"/>
    <mergeCell ref="K127:M127"/>
    <mergeCell ref="K129:M131"/>
    <mergeCell ref="B135:N135"/>
    <mergeCell ref="K137:M137"/>
    <mergeCell ref="K139:M139"/>
    <mergeCell ref="K142:M142"/>
    <mergeCell ref="K183:M185"/>
    <mergeCell ref="B150:N150"/>
    <mergeCell ref="K153:M153"/>
    <mergeCell ref="K156:M156"/>
    <mergeCell ref="K158:M160"/>
    <mergeCell ref="K163:M163"/>
    <mergeCell ref="K166:M166"/>
    <mergeCell ref="K168:M170"/>
    <mergeCell ref="B174:N174"/>
    <mergeCell ref="K176:M176"/>
    <mergeCell ref="K178:M178"/>
    <mergeCell ref="K181:M181"/>
    <mergeCell ref="C221:N221"/>
    <mergeCell ref="B223:N223"/>
    <mergeCell ref="B189:N189"/>
    <mergeCell ref="K191:M191"/>
    <mergeCell ref="K194:M194"/>
    <mergeCell ref="K196:M198"/>
    <mergeCell ref="B202:N202"/>
    <mergeCell ref="C218:G218"/>
    <mergeCell ref="C219:N219"/>
  </mergeCells>
  <conditionalFormatting sqref="C12:N14 C221:N221">
    <cfRule type="expression" dxfId="6" priority="3">
      <formula>LEFT($C$12,1)="✔"</formula>
    </cfRule>
    <cfRule type="expression" dxfId="5" priority="4">
      <formula>LEFT($C$12,1)="⚠"</formula>
    </cfRule>
  </conditionalFormatting>
  <conditionalFormatting sqref="D29 D60 D84 D109 D133 D148 D172 C182 D187 D200">
    <cfRule type="containsText" dxfId="4" priority="1" operator="containsText" text="📷 Photo facultative">
      <formula>NOT(ISERROR(SEARCH("📷 Photo facultative",C29)))</formula>
    </cfRule>
  </conditionalFormatting>
  <conditionalFormatting sqref="D45">
    <cfRule type="containsText" dxfId="3" priority="2" operator="containsText" text="📷 Photo facultative">
      <formula>NOT(ISERROR(SEARCH("📷 Photo facultative",D45)))</formula>
    </cfRule>
  </conditionalFormatting>
  <conditionalFormatting sqref="K6">
    <cfRule type="expression" dxfId="2" priority="5">
      <formula>$F$6="Logement isolé (formulaire 53B)"</formula>
    </cfRule>
  </conditionalFormatting>
  <conditionalFormatting sqref="K139:M139 K142:M142">
    <cfRule type="expression" dxfId="1" priority="7">
      <formula>$K$137="Non"</formula>
    </cfRule>
  </conditionalFormatting>
  <conditionalFormatting sqref="O27:O29">
    <cfRule type="expression" dxfId="0" priority="6">
      <formula>OR(H30="Fortement dégradé",L20="Façade non isolée")</formula>
    </cfRule>
  </conditionalFormatting>
  <dataValidations count="13">
    <dataValidation type="whole" allowBlank="1" showInputMessage="1" showErrorMessage="1" errorTitle="Année non valide" error="Saisissez l'année sur 4 chiffres (aaaa), par exemple 1975, entre 1700 et l'année en cours." promptTitle="Année de construction" prompt="Format : aaaa (ex. 1975)" sqref="F10" xr:uid="{FDE8C35C-E01C-4B57-B445-B4B22E4F1AD0}">
      <formula1>1700</formula1>
      <formula2>YEAR(TODAY())</formula2>
    </dataValidation>
    <dataValidation type="list" allowBlank="1" showErrorMessage="1" sqref="C225" xr:uid="{2A1682B2-8F14-47C1-9CA2-B34DD87252F6}">
      <formula1>"☐,☑"</formula1>
    </dataValidation>
    <dataValidation type="list" allowBlank="1" showInputMessage="1" showErrorMessage="1" errorTitle="Réponse non valide" error="Merci de choisir une réponse dans la liste." sqref="K89" xr:uid="{C14C6689-AB05-4993-B628-F5BFD8B3BB7F}">
      <formula1>"- Sélectionner -,Mazout / gaz,PAC / bois / CAD,Inconnu"</formula1>
    </dataValidation>
    <dataValidation type="list" allowBlank="1" showInputMessage="1" showErrorMessage="1" errorTitle="Réponse non valide" error="Merci de choisir une réponse dans la liste." sqref="K191" xr:uid="{51B8B932-F4CA-42D9-9103-9097CBA04ED7}">
      <formula1>"- Sélectionner -,Moins de 20 ans,Entre 20 et 50 ans,Entre 50 et 100 ans,Plus de 100 ans ou jamais,Inconnu"</formula1>
    </dataValidation>
    <dataValidation type="list" allowBlank="1" showInputMessage="1" showErrorMessage="1" errorTitle="Réponse non valide" error="Merci de choisir une réponse dans la liste." sqref="K176" xr:uid="{3D92F84E-7052-4CA3-BEC7-4B0C480CAC71}">
      <formula1>"- Sélectionner -,Point d'eau uniquement (non agencée),Équipée (meubles + électroménagers)"</formula1>
    </dataValidation>
    <dataValidation type="list" allowBlank="1" showInputMessage="1" showErrorMessage="1" errorTitle="Réponse non valide" error="Merci de choisir une réponse dans la liste." sqref="K137" xr:uid="{8C7D6050-3B72-4CB9-8512-BD4FEC13D836}">
      <formula1>"- Sélectionner -,Oui,Non"</formula1>
    </dataValidation>
    <dataValidation type="list" allowBlank="1" showInputMessage="1" showErrorMessage="1" errorTitle="Réponse non valide" error="Merci de choisir une réponse dans la liste." sqref="K51 K178 K163 K124 K114 K91 K65" xr:uid="{D81664D8-8D84-41A8-A93E-F80CC97EE356}">
      <formula1>"- Sélectionner -,Moins de 5 ans,Entre 5 et 15 ans,Entre 15 et 30 ans,Plus de 30 ans ou jamais,Inconnu"</formula1>
    </dataValidation>
    <dataValidation type="list" allowBlank="1" showInputMessage="1" showErrorMessage="1" errorTitle="Réponse non valide" error="Merci de choisir une réponse dans la liste." sqref="K49" xr:uid="{EDEB4EBD-D464-46D5-95A4-9D4E4F6DC993}">
      <formula1>"- Sélectionner -,Simple vitrage,Double ou triple vitrage,Inconnu"</formula1>
    </dataValidation>
    <dataValidation type="list" allowBlank="1" showInputMessage="1" showErrorMessage="1" errorTitle="Réponse non valide" error="Merci de choisir une réponse dans la liste." sqref="K33" xr:uid="{E93F6F37-6958-477F-9AAC-024E1552E802}">
      <formula1>"- Sélectionner -,Toiture isolée,Toiture non isolée,Inconnu"</formula1>
    </dataValidation>
    <dataValidation type="list" allowBlank="1" showInputMessage="1" showErrorMessage="1" errorTitle="Réponse non valide" error="Merci de choisir une réponse dans la liste." sqref="K39 K194 K181 K166 K156 K127:K128 K117 K103 K93 K78 K68 K54 K22" xr:uid="{B1E29BF0-2F41-497B-A1F5-9EC84722325B}">
      <formula1>"- Sélectionner -,Faiblement dégradé,Moyennement dégradé,Fortement dégradé,Inconnu"</formula1>
    </dataValidation>
    <dataValidation type="list" allowBlank="1" showInputMessage="1" showErrorMessage="1" errorTitle="Réponse non valide" error="Merci de choisir une réponse dans la liste." sqref="K36 K153 K101 K75 K20" xr:uid="{61B9BD5B-2D39-43ED-940B-F0128C892B15}">
      <formula1>"- Sélectionner -,Moins de 10 ans,Entre 10 et 25 ans,Entre 25 et 50 ans,Plus de 50 ans ou jamais,Inconnu"</formula1>
    </dataValidation>
    <dataValidation type="list" allowBlank="1" showInputMessage="1" showErrorMessage="1" errorTitle="Réponse non valide" error="Merci de choisir une réponse dans la liste." sqref="K18" xr:uid="{D0B98F1D-B3EF-4F01-92C0-54E845CCDB6E}">
      <formula1>"- Sélectionner -,Façade isolée,Façade non isolée,Inconnu"</formula1>
    </dataValidation>
    <dataValidation type="list" allowBlank="1" showInputMessage="1" showErrorMessage="1" sqref="F6" xr:uid="{8376EBBA-DF07-4ED8-A77F-D4D6949AB079}">
      <formula1>$Q$6:$Q$8</formula1>
    </dataValidation>
  </dataValidations>
  <printOptions horizontalCentered="1"/>
  <pageMargins left="0.25" right="0.25" top="0.75" bottom="0.75" header="0.3" footer="0.3"/>
  <pageSetup paperSize="9" scale="67" orientation="portrait" r:id="rId1"/>
  <headerFooter>
    <oddFooter>&amp;R&amp;P</oddFooter>
  </headerFooter>
  <rowBreaks count="2" manualBreakCount="2">
    <brk id="84" max="14" man="1"/>
    <brk id="172" max="14"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C1B7D189-881C-4515-A360-54F429E5E32B}">
          <x14:formula1>
            <xm:f>OFL!$B$4:$B$304</xm:f>
          </x14:formula1>
          <xm:sqref>F8:H8</xm:sqref>
        </x14:dataValidation>
        <x14:dataValidation type="list" allowBlank="1" showInputMessage="1" showErrorMessage="1" errorTitle="Réponse non valide" error="Question non applicable : il n'y a pas d'ascenseur (réponse « Non » ci-dessus)." xr:uid="{A764B135-3A2B-4B35-AEFB-CC6540D46866}">
          <x14:formula1>
            <xm:f>IF($K$137="Non",OFL!$U$5,OFL!$U$5:$U$9)</xm:f>
          </x14:formula1>
          <xm:sqref>K142</xm:sqref>
        </x14:dataValidation>
        <x14:dataValidation type="list" allowBlank="1" showInputMessage="1" showErrorMessage="1" errorTitle="Réponse non valide" error="Question non applicable : il n'y a pas d'ascenseur (réponse « Non » ci-dessus)." xr:uid="{DC05A464-515C-41B8-8C8B-BF86DA4D03D6}">
          <x14:formula1>
            <xm:f>IF($K$137="Non",OFL!$T$5,OFL!$T$5:$T$10)</xm:f>
          </x14:formula1>
          <xm:sqref>K139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8BE71-E8B4-4C21-9530-FF2F106758CF}">
  <dimension ref="A1:E23"/>
  <sheetViews>
    <sheetView showGridLines="0" zoomScaleNormal="100" workbookViewId="0">
      <pane xSplit="1" ySplit="3" topLeftCell="B8" activePane="bottomRight" state="frozen"/>
      <selection activeCell="F6" sqref="F6:H6"/>
      <selection pane="topRight" activeCell="F6" sqref="F6:H6"/>
      <selection pane="bottomLeft" activeCell="F6" sqref="F6:H6"/>
      <selection pane="bottomRight" activeCell="F6" sqref="F6:H6"/>
    </sheetView>
  </sheetViews>
  <sheetFormatPr baseColWidth="10" defaultColWidth="8.7109375" defaultRowHeight="15" x14ac:dyDescent="0.25"/>
  <cols>
    <col min="1" max="1" width="24" style="3" customWidth="1"/>
    <col min="2" max="3" width="36" style="3" customWidth="1"/>
    <col min="4" max="4" width="44" style="3" customWidth="1"/>
    <col min="5" max="5" width="28" style="3" customWidth="1"/>
    <col min="6" max="16384" width="8.7109375" style="3"/>
  </cols>
  <sheetData>
    <row r="1" spans="1:5" ht="18" x14ac:dyDescent="0.25">
      <c r="A1" s="95" t="s">
        <v>57</v>
      </c>
    </row>
    <row r="3" spans="1:5" ht="30" customHeight="1" x14ac:dyDescent="0.25">
      <c r="A3" s="96" t="s">
        <v>58</v>
      </c>
      <c r="B3" s="96" t="s">
        <v>59</v>
      </c>
      <c r="C3" s="96" t="s">
        <v>60</v>
      </c>
      <c r="D3" s="96" t="s">
        <v>61</v>
      </c>
      <c r="E3" s="96" t="s">
        <v>62</v>
      </c>
    </row>
    <row r="4" spans="1:5" ht="79.5" customHeight="1" x14ac:dyDescent="0.25">
      <c r="A4" s="97" t="s">
        <v>63</v>
      </c>
      <c r="B4" s="98" t="s">
        <v>64</v>
      </c>
      <c r="C4" s="98" t="s">
        <v>65</v>
      </c>
      <c r="D4" s="98" t="s">
        <v>66</v>
      </c>
      <c r="E4" s="98" t="s">
        <v>67</v>
      </c>
    </row>
    <row r="5" spans="1:5" ht="79.5" customHeight="1" x14ac:dyDescent="0.25">
      <c r="A5" s="97" t="s">
        <v>68</v>
      </c>
      <c r="B5" s="98" t="s">
        <v>69</v>
      </c>
      <c r="C5" s="98" t="s">
        <v>70</v>
      </c>
      <c r="D5" s="98" t="s">
        <v>71</v>
      </c>
      <c r="E5" s="98" t="s">
        <v>67</v>
      </c>
    </row>
    <row r="6" spans="1:5" ht="79.5" customHeight="1" x14ac:dyDescent="0.25">
      <c r="A6" s="97" t="s">
        <v>72</v>
      </c>
      <c r="B6" s="98" t="s">
        <v>73</v>
      </c>
      <c r="C6" s="98" t="s">
        <v>74</v>
      </c>
      <c r="D6" s="98" t="s">
        <v>75</v>
      </c>
      <c r="E6" s="98" t="s">
        <v>67</v>
      </c>
    </row>
    <row r="7" spans="1:5" ht="79.5" customHeight="1" x14ac:dyDescent="0.25">
      <c r="A7" s="97" t="s">
        <v>76</v>
      </c>
      <c r="B7" s="98" t="s">
        <v>77</v>
      </c>
      <c r="C7" s="98" t="s">
        <v>78</v>
      </c>
      <c r="D7" s="98" t="s">
        <v>79</v>
      </c>
      <c r="E7" s="98" t="s">
        <v>67</v>
      </c>
    </row>
    <row r="8" spans="1:5" ht="79.5" customHeight="1" x14ac:dyDescent="0.25">
      <c r="A8" s="97" t="s">
        <v>80</v>
      </c>
      <c r="B8" s="98" t="s">
        <v>81</v>
      </c>
      <c r="C8" s="98" t="s">
        <v>82</v>
      </c>
      <c r="D8" s="98" t="s">
        <v>83</v>
      </c>
      <c r="E8" s="98" t="s">
        <v>67</v>
      </c>
    </row>
    <row r="9" spans="1:5" ht="79.5" customHeight="1" x14ac:dyDescent="0.25">
      <c r="A9" s="97" t="s">
        <v>84</v>
      </c>
      <c r="B9" s="98" t="s">
        <v>85</v>
      </c>
      <c r="C9" s="98" t="s">
        <v>82</v>
      </c>
      <c r="D9" s="98" t="s">
        <v>83</v>
      </c>
      <c r="E9" s="98" t="s">
        <v>67</v>
      </c>
    </row>
    <row r="10" spans="1:5" ht="79.5" customHeight="1" x14ac:dyDescent="0.25">
      <c r="A10" s="97" t="s">
        <v>86</v>
      </c>
      <c r="B10" s="98" t="s">
        <v>87</v>
      </c>
      <c r="C10" s="98" t="s">
        <v>88</v>
      </c>
      <c r="D10" s="98" t="s">
        <v>89</v>
      </c>
      <c r="E10" s="98" t="s">
        <v>67</v>
      </c>
    </row>
    <row r="11" spans="1:5" ht="79.5" customHeight="1" x14ac:dyDescent="0.25">
      <c r="A11" s="97" t="s">
        <v>90</v>
      </c>
      <c r="B11" s="98" t="s">
        <v>91</v>
      </c>
      <c r="C11" s="98" t="s">
        <v>92</v>
      </c>
      <c r="D11" s="98" t="s">
        <v>93</v>
      </c>
      <c r="E11" s="98" t="s">
        <v>67</v>
      </c>
    </row>
    <row r="12" spans="1:5" ht="79.5" customHeight="1" x14ac:dyDescent="0.25">
      <c r="A12" s="97" t="s">
        <v>94</v>
      </c>
      <c r="B12" s="98" t="s">
        <v>95</v>
      </c>
      <c r="C12" s="98" t="s">
        <v>96</v>
      </c>
      <c r="D12" s="98" t="s">
        <v>97</v>
      </c>
      <c r="E12" s="98" t="s">
        <v>67</v>
      </c>
    </row>
    <row r="13" spans="1:5" ht="79.5" customHeight="1" x14ac:dyDescent="0.25">
      <c r="A13" s="97" t="s">
        <v>98</v>
      </c>
      <c r="B13" s="98" t="s">
        <v>99</v>
      </c>
      <c r="C13" s="98" t="s">
        <v>100</v>
      </c>
      <c r="D13" s="98" t="s">
        <v>101</v>
      </c>
      <c r="E13" s="98" t="s">
        <v>67</v>
      </c>
    </row>
    <row r="14" spans="1:5" ht="79.5" customHeight="1" x14ac:dyDescent="0.25">
      <c r="A14" s="97" t="s">
        <v>102</v>
      </c>
      <c r="B14" s="98" t="s">
        <v>103</v>
      </c>
      <c r="C14" s="98" t="s">
        <v>104</v>
      </c>
      <c r="D14" s="98" t="s">
        <v>105</v>
      </c>
      <c r="E14" s="98" t="s">
        <v>67</v>
      </c>
    </row>
    <row r="15" spans="1:5" ht="79.5" customHeight="1" x14ac:dyDescent="0.25">
      <c r="A15" s="97" t="s">
        <v>106</v>
      </c>
      <c r="B15" s="98" t="s">
        <v>103</v>
      </c>
      <c r="C15" s="98" t="s">
        <v>104</v>
      </c>
      <c r="D15" s="98" t="s">
        <v>105</v>
      </c>
      <c r="E15" s="98" t="s">
        <v>67</v>
      </c>
    </row>
    <row r="16" spans="1:5" ht="79.5" customHeight="1" x14ac:dyDescent="0.25">
      <c r="A16" s="97" t="s">
        <v>107</v>
      </c>
      <c r="B16" s="98" t="s">
        <v>108</v>
      </c>
      <c r="C16" s="98" t="s">
        <v>109</v>
      </c>
      <c r="D16" s="98" t="s">
        <v>110</v>
      </c>
      <c r="E16" s="98" t="s">
        <v>67</v>
      </c>
    </row>
    <row r="17" spans="1:5" ht="79.5" customHeight="1" x14ac:dyDescent="0.25">
      <c r="A17" s="97" t="s">
        <v>32</v>
      </c>
      <c r="B17" s="98" t="s">
        <v>111</v>
      </c>
      <c r="C17" s="98" t="s">
        <v>112</v>
      </c>
      <c r="D17" s="98" t="s">
        <v>113</v>
      </c>
      <c r="E17" s="98" t="s">
        <v>67</v>
      </c>
    </row>
    <row r="18" spans="1:5" ht="79.5" customHeight="1" x14ac:dyDescent="0.25">
      <c r="A18" s="97" t="s">
        <v>114</v>
      </c>
      <c r="B18" s="98" t="s">
        <v>115</v>
      </c>
      <c r="C18" s="98" t="s">
        <v>116</v>
      </c>
      <c r="D18" s="98" t="s">
        <v>117</v>
      </c>
      <c r="E18" s="98" t="s">
        <v>67</v>
      </c>
    </row>
    <row r="19" spans="1:5" ht="79.5" customHeight="1" x14ac:dyDescent="0.25">
      <c r="A19" s="97" t="s">
        <v>118</v>
      </c>
      <c r="B19" s="98" t="s">
        <v>119</v>
      </c>
      <c r="C19" s="98" t="s">
        <v>120</v>
      </c>
      <c r="D19" s="98" t="s">
        <v>121</v>
      </c>
      <c r="E19" s="98" t="s">
        <v>67</v>
      </c>
    </row>
    <row r="20" spans="1:5" ht="79.5" customHeight="1" x14ac:dyDescent="0.25">
      <c r="A20" s="97" t="s">
        <v>122</v>
      </c>
      <c r="B20" s="98" t="s">
        <v>123</v>
      </c>
      <c r="C20" s="98" t="s">
        <v>124</v>
      </c>
      <c r="D20" s="98" t="s">
        <v>125</v>
      </c>
      <c r="E20" s="98" t="s">
        <v>67</v>
      </c>
    </row>
    <row r="21" spans="1:5" ht="79.5" customHeight="1" x14ac:dyDescent="0.25">
      <c r="A21" s="97" t="s">
        <v>126</v>
      </c>
      <c r="B21" s="98" t="s">
        <v>127</v>
      </c>
      <c r="C21" s="98" t="s">
        <v>128</v>
      </c>
      <c r="D21" s="98" t="s">
        <v>129</v>
      </c>
      <c r="E21" s="98" t="s">
        <v>67</v>
      </c>
    </row>
    <row r="22" spans="1:5" ht="79.5" customHeight="1" x14ac:dyDescent="0.25">
      <c r="A22" s="97" t="s">
        <v>130</v>
      </c>
      <c r="B22" s="98" t="s">
        <v>131</v>
      </c>
      <c r="C22" s="98" t="s">
        <v>132</v>
      </c>
      <c r="D22" s="98" t="s">
        <v>133</v>
      </c>
      <c r="E22" s="98" t="s">
        <v>67</v>
      </c>
    </row>
    <row r="23" spans="1:5" x14ac:dyDescent="0.25">
      <c r="E23" s="34"/>
    </row>
  </sheetData>
  <pageMargins left="0.75" right="0.75" top="1" bottom="1" header="0.511811023622047" footer="0.511811023622047"/>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12BCA-F136-442B-9CCF-3E9E1505CFDB}">
  <dimension ref="A1:U304"/>
  <sheetViews>
    <sheetView workbookViewId="0">
      <pane ySplit="4" topLeftCell="A292" activePane="bottomLeft" state="frozen"/>
      <selection activeCell="F6" sqref="F6:H6"/>
      <selection pane="bottomLeft" activeCell="F6" sqref="F6:H6"/>
    </sheetView>
  </sheetViews>
  <sheetFormatPr baseColWidth="10" defaultColWidth="11.5703125" defaultRowHeight="14.25" x14ac:dyDescent="0.2"/>
  <cols>
    <col min="1" max="1" width="9.7109375" style="100" customWidth="1"/>
    <col min="2" max="2" width="28.42578125" style="101" customWidth="1"/>
    <col min="3" max="3" width="22.85546875" style="101" customWidth="1"/>
    <col min="4" max="4" width="11.5703125" style="100"/>
    <col min="5" max="9" width="11.5703125" style="101"/>
    <col min="10" max="10" width="28.42578125" style="101" hidden="1" customWidth="1"/>
    <col min="11" max="15" width="11.5703125" style="101"/>
    <col min="16" max="18" width="0" style="101" hidden="1" customWidth="1"/>
    <col min="19" max="16384" width="11.5703125" style="101"/>
  </cols>
  <sheetData>
    <row r="1" spans="1:21" ht="15.75" x14ac:dyDescent="0.2">
      <c r="A1" s="99" t="s">
        <v>134</v>
      </c>
      <c r="B1" s="99"/>
      <c r="C1" s="99"/>
    </row>
    <row r="2" spans="1:21" ht="17.25" x14ac:dyDescent="0.2">
      <c r="A2" s="160" t="s">
        <v>135</v>
      </c>
      <c r="B2" s="160"/>
      <c r="C2" s="160"/>
      <c r="D2" s="160"/>
    </row>
    <row r="3" spans="1:21" ht="109.15" customHeight="1" x14ac:dyDescent="0.2">
      <c r="A3" s="161" t="s">
        <v>136</v>
      </c>
      <c r="B3" s="161"/>
      <c r="C3" s="161"/>
      <c r="D3" s="161"/>
    </row>
    <row r="4" spans="1:21" s="103" customFormat="1" ht="30" customHeight="1" x14ac:dyDescent="0.25">
      <c r="A4" s="102" t="s">
        <v>137</v>
      </c>
      <c r="B4" s="103" t="s">
        <v>5</v>
      </c>
      <c r="C4" s="103" t="s">
        <v>138</v>
      </c>
      <c r="D4" s="102" t="s">
        <v>139</v>
      </c>
      <c r="J4" s="103" t="s">
        <v>138</v>
      </c>
      <c r="P4" s="103" t="s">
        <v>140</v>
      </c>
      <c r="R4" s="103" t="s">
        <v>141</v>
      </c>
    </row>
    <row r="5" spans="1:21" ht="15.6" customHeight="1" x14ac:dyDescent="0.25">
      <c r="A5" s="100">
        <v>5621</v>
      </c>
      <c r="B5" s="101" t="s">
        <v>142</v>
      </c>
      <c r="C5" s="101" t="s">
        <v>143</v>
      </c>
      <c r="D5" s="100" t="s">
        <v>144</v>
      </c>
      <c r="E5" s="101">
        <v>0.91</v>
      </c>
      <c r="F5" s="104" t="s">
        <v>145</v>
      </c>
      <c r="G5" s="105"/>
      <c r="H5" s="105">
        <v>1.58</v>
      </c>
      <c r="J5" s="101" t="s">
        <v>145</v>
      </c>
      <c r="K5" s="106"/>
      <c r="L5" s="107" t="s">
        <v>146</v>
      </c>
      <c r="M5" s="107" t="s">
        <v>147</v>
      </c>
      <c r="N5" s="108"/>
      <c r="O5" s="108"/>
      <c r="P5" s="101" t="s">
        <v>148</v>
      </c>
      <c r="R5" s="101" t="s">
        <v>148</v>
      </c>
      <c r="T5" t="s">
        <v>5</v>
      </c>
      <c r="U5" t="s">
        <v>5</v>
      </c>
    </row>
    <row r="6" spans="1:21" ht="15" x14ac:dyDescent="0.25">
      <c r="A6" s="100">
        <v>5742</v>
      </c>
      <c r="B6" s="101" t="s">
        <v>149</v>
      </c>
      <c r="C6" s="101" t="s">
        <v>150</v>
      </c>
      <c r="D6" s="100" t="s">
        <v>148</v>
      </c>
      <c r="E6" s="101">
        <v>1.1299999999999999</v>
      </c>
      <c r="F6" s="104" t="s">
        <v>151</v>
      </c>
      <c r="G6" s="105"/>
      <c r="H6" s="105">
        <v>1.34</v>
      </c>
      <c r="J6" s="101" t="s">
        <v>145</v>
      </c>
      <c r="K6" s="109" t="s">
        <v>152</v>
      </c>
      <c r="L6" s="110">
        <v>1020</v>
      </c>
      <c r="M6" s="110">
        <v>1060</v>
      </c>
      <c r="N6" s="111" t="s">
        <v>153</v>
      </c>
      <c r="P6" s="101" t="s">
        <v>154</v>
      </c>
      <c r="R6" s="101" t="s">
        <v>154</v>
      </c>
      <c r="T6" t="s">
        <v>155</v>
      </c>
      <c r="U6" t="s">
        <v>59</v>
      </c>
    </row>
    <row r="7" spans="1:21" ht="15" x14ac:dyDescent="0.25">
      <c r="A7" s="100">
        <v>5401</v>
      </c>
      <c r="B7" s="101" t="s">
        <v>145</v>
      </c>
      <c r="C7" s="101" t="s">
        <v>145</v>
      </c>
      <c r="D7" s="100" t="s">
        <v>144</v>
      </c>
      <c r="E7" s="101">
        <v>1.58</v>
      </c>
      <c r="F7" s="104" t="s">
        <v>156</v>
      </c>
      <c r="G7" s="105"/>
      <c r="H7" s="105">
        <v>0.79</v>
      </c>
      <c r="J7" s="101" t="s">
        <v>145</v>
      </c>
      <c r="K7" s="112" t="s">
        <v>154</v>
      </c>
      <c r="L7" s="113">
        <v>1060</v>
      </c>
      <c r="M7" s="113">
        <v>1100</v>
      </c>
      <c r="N7" s="111" t="s">
        <v>153</v>
      </c>
      <c r="O7" s="114"/>
      <c r="P7" s="101" t="s">
        <v>154</v>
      </c>
      <c r="R7" s="101" t="s">
        <v>154</v>
      </c>
      <c r="T7" t="s">
        <v>157</v>
      </c>
      <c r="U7" t="s">
        <v>60</v>
      </c>
    </row>
    <row r="8" spans="1:21" ht="15" x14ac:dyDescent="0.25">
      <c r="A8" s="100">
        <v>5851</v>
      </c>
      <c r="B8" s="101" t="s">
        <v>158</v>
      </c>
      <c r="C8" s="101" t="s">
        <v>143</v>
      </c>
      <c r="D8" s="100" t="s">
        <v>144</v>
      </c>
      <c r="E8" s="101">
        <v>0.91</v>
      </c>
      <c r="F8" s="104" t="s">
        <v>150</v>
      </c>
      <c r="G8" s="105"/>
      <c r="H8" s="105">
        <v>1.1299999999999999</v>
      </c>
      <c r="J8" s="101" t="s">
        <v>145</v>
      </c>
      <c r="K8" s="112" t="s">
        <v>148</v>
      </c>
      <c r="L8" s="113">
        <v>1100</v>
      </c>
      <c r="M8" s="113">
        <v>1140</v>
      </c>
      <c r="N8" s="111" t="s">
        <v>153</v>
      </c>
      <c r="O8" s="114"/>
      <c r="P8" s="101" t="s">
        <v>152</v>
      </c>
      <c r="R8" s="101" t="s">
        <v>152</v>
      </c>
      <c r="T8" t="s">
        <v>159</v>
      </c>
      <c r="U8" t="s">
        <v>61</v>
      </c>
    </row>
    <row r="9" spans="1:21" ht="15" x14ac:dyDescent="0.25">
      <c r="A9" s="100">
        <v>5701</v>
      </c>
      <c r="B9" s="101" t="s">
        <v>160</v>
      </c>
      <c r="C9" s="101" t="s">
        <v>161</v>
      </c>
      <c r="D9" s="100" t="s">
        <v>144</v>
      </c>
      <c r="E9" s="101">
        <v>1.28</v>
      </c>
      <c r="F9" s="104" t="s">
        <v>162</v>
      </c>
      <c r="G9" s="105"/>
      <c r="H9" s="105">
        <v>0.62</v>
      </c>
      <c r="J9" s="101" t="s">
        <v>145</v>
      </c>
      <c r="K9" s="112" t="s">
        <v>144</v>
      </c>
      <c r="L9" s="113">
        <v>1140</v>
      </c>
      <c r="M9" s="113">
        <v>1180</v>
      </c>
      <c r="N9" s="111" t="s">
        <v>153</v>
      </c>
      <c r="O9" s="114"/>
      <c r="P9" s="101" t="s">
        <v>148</v>
      </c>
      <c r="R9" s="101" t="s">
        <v>148</v>
      </c>
      <c r="T9" t="s">
        <v>163</v>
      </c>
      <c r="U9" t="s">
        <v>62</v>
      </c>
    </row>
    <row r="10" spans="1:21" ht="15" x14ac:dyDescent="0.25">
      <c r="A10" s="100">
        <v>5743</v>
      </c>
      <c r="B10" s="101" t="s">
        <v>164</v>
      </c>
      <c r="C10" s="101" t="s">
        <v>150</v>
      </c>
      <c r="D10" s="100" t="s">
        <v>148</v>
      </c>
      <c r="E10" s="101">
        <v>1.1299999999999999</v>
      </c>
      <c r="F10" s="104" t="s">
        <v>165</v>
      </c>
      <c r="G10" s="105"/>
      <c r="H10" s="105">
        <v>0.8</v>
      </c>
      <c r="J10" s="101" t="s">
        <v>145</v>
      </c>
      <c r="K10" s="115" t="s">
        <v>166</v>
      </c>
      <c r="L10" s="116">
        <v>1180</v>
      </c>
      <c r="M10" s="116">
        <v>1220</v>
      </c>
      <c r="N10" s="111" t="s">
        <v>153</v>
      </c>
      <c r="O10" s="114"/>
      <c r="P10" s="101" t="s">
        <v>152</v>
      </c>
      <c r="R10" s="101" t="s">
        <v>152</v>
      </c>
      <c r="T10" t="s">
        <v>62</v>
      </c>
    </row>
    <row r="11" spans="1:21" ht="15" x14ac:dyDescent="0.2">
      <c r="A11" s="100">
        <v>5702</v>
      </c>
      <c r="B11" s="101" t="s">
        <v>167</v>
      </c>
      <c r="C11" s="101" t="s">
        <v>161</v>
      </c>
      <c r="D11" s="100" t="s">
        <v>144</v>
      </c>
      <c r="E11" s="101">
        <v>1.28</v>
      </c>
      <c r="F11" s="104" t="s">
        <v>143</v>
      </c>
      <c r="G11" s="105"/>
      <c r="H11" s="105">
        <v>0.91</v>
      </c>
      <c r="J11" s="101" t="s">
        <v>145</v>
      </c>
      <c r="K11" s="114"/>
      <c r="L11" s="114"/>
      <c r="M11" s="114"/>
      <c r="N11" s="114"/>
      <c r="O11" s="114"/>
      <c r="P11" s="101" t="s">
        <v>152</v>
      </c>
      <c r="R11" s="101" t="s">
        <v>154</v>
      </c>
    </row>
    <row r="12" spans="1:21" ht="15" x14ac:dyDescent="0.2">
      <c r="A12" s="100">
        <v>5511</v>
      </c>
      <c r="B12" s="101" t="s">
        <v>168</v>
      </c>
      <c r="C12" s="101" t="s">
        <v>156</v>
      </c>
      <c r="D12" s="100" t="s">
        <v>144</v>
      </c>
      <c r="E12" s="101">
        <v>0.79</v>
      </c>
      <c r="F12" s="104" t="s">
        <v>161</v>
      </c>
      <c r="G12" s="105"/>
      <c r="H12" s="105">
        <v>1.28</v>
      </c>
      <c r="J12" s="101" t="s">
        <v>145</v>
      </c>
      <c r="K12" s="117"/>
      <c r="L12" s="114"/>
      <c r="M12" s="114"/>
      <c r="N12" s="114"/>
      <c r="O12" s="114"/>
      <c r="P12" s="101" t="s">
        <v>154</v>
      </c>
      <c r="R12" s="101" t="s">
        <v>148</v>
      </c>
    </row>
    <row r="13" spans="1:21" ht="15" x14ac:dyDescent="0.2">
      <c r="A13" s="100">
        <v>5422</v>
      </c>
      <c r="B13" s="101" t="s">
        <v>169</v>
      </c>
      <c r="C13" s="101" t="s">
        <v>143</v>
      </c>
      <c r="D13" s="100" t="s">
        <v>144</v>
      </c>
      <c r="E13" s="101">
        <v>0.91</v>
      </c>
      <c r="F13" s="104" t="s">
        <v>170</v>
      </c>
      <c r="G13" s="105"/>
      <c r="H13" s="105">
        <v>0.46</v>
      </c>
      <c r="J13" s="101" t="s">
        <v>145</v>
      </c>
      <c r="K13" s="114"/>
      <c r="L13" s="114"/>
      <c r="M13" s="114"/>
      <c r="N13" s="114"/>
      <c r="O13" s="114"/>
      <c r="P13" s="101" t="s">
        <v>144</v>
      </c>
      <c r="R13" s="101" t="s">
        <v>148</v>
      </c>
    </row>
    <row r="14" spans="1:21" ht="15" x14ac:dyDescent="0.2">
      <c r="A14" s="100">
        <v>5451</v>
      </c>
      <c r="B14" s="101" t="s">
        <v>171</v>
      </c>
      <c r="C14" s="101" t="s">
        <v>151</v>
      </c>
      <c r="D14" s="100" t="s">
        <v>148</v>
      </c>
      <c r="E14" s="101">
        <v>1.34</v>
      </c>
      <c r="F14" s="104" t="s">
        <v>172</v>
      </c>
      <c r="G14" s="105"/>
      <c r="H14" s="105">
        <v>0.99</v>
      </c>
      <c r="J14" s="101" t="s">
        <v>145</v>
      </c>
      <c r="K14" s="114"/>
      <c r="L14" s="114"/>
      <c r="M14" s="114"/>
      <c r="N14" s="114"/>
      <c r="O14" s="114"/>
      <c r="P14" s="101" t="s">
        <v>152</v>
      </c>
      <c r="R14" s="101" t="s">
        <v>152</v>
      </c>
    </row>
    <row r="15" spans="1:21" x14ac:dyDescent="0.2">
      <c r="A15" s="100">
        <v>5744</v>
      </c>
      <c r="B15" s="101" t="s">
        <v>173</v>
      </c>
      <c r="C15" s="101" t="s">
        <v>150</v>
      </c>
      <c r="D15" s="100" t="s">
        <v>154</v>
      </c>
      <c r="E15" s="101">
        <v>1.1299999999999999</v>
      </c>
      <c r="J15" s="101" t="s">
        <v>145</v>
      </c>
      <c r="K15" s="118"/>
      <c r="L15" s="114"/>
      <c r="M15" s="114"/>
      <c r="N15" s="114"/>
      <c r="O15" s="114"/>
      <c r="P15" s="101" t="s">
        <v>148</v>
      </c>
      <c r="R15" s="101" t="s">
        <v>154</v>
      </c>
    </row>
    <row r="16" spans="1:21" x14ac:dyDescent="0.2">
      <c r="A16" s="100">
        <v>5423</v>
      </c>
      <c r="B16" s="101" t="s">
        <v>174</v>
      </c>
      <c r="C16" s="101" t="s">
        <v>143</v>
      </c>
      <c r="D16" s="100" t="s">
        <v>148</v>
      </c>
      <c r="E16" s="101">
        <v>0.91</v>
      </c>
      <c r="J16" s="101" t="s">
        <v>145</v>
      </c>
      <c r="K16" s="119"/>
      <c r="L16" s="114"/>
      <c r="M16" s="114"/>
      <c r="N16" s="114"/>
      <c r="O16" s="114"/>
      <c r="P16" s="101" t="s">
        <v>154</v>
      </c>
      <c r="R16" s="101" t="s">
        <v>154</v>
      </c>
    </row>
    <row r="17" spans="1:18" x14ac:dyDescent="0.2">
      <c r="A17" s="100">
        <v>5703</v>
      </c>
      <c r="B17" s="101" t="s">
        <v>175</v>
      </c>
      <c r="C17" s="101" t="s">
        <v>161</v>
      </c>
      <c r="D17" s="100" t="s">
        <v>148</v>
      </c>
      <c r="E17" s="101">
        <v>1.28</v>
      </c>
      <c r="J17" s="101" t="s">
        <v>145</v>
      </c>
      <c r="K17" s="114"/>
      <c r="L17" s="114"/>
      <c r="M17" s="114"/>
      <c r="N17" s="114"/>
      <c r="O17" s="114"/>
      <c r="P17" s="101" t="s">
        <v>154</v>
      </c>
      <c r="R17" s="101" t="s">
        <v>154</v>
      </c>
    </row>
    <row r="18" spans="1:18" x14ac:dyDescent="0.2">
      <c r="A18" s="100">
        <v>5745</v>
      </c>
      <c r="B18" s="101" t="s">
        <v>176</v>
      </c>
      <c r="C18" s="101" t="s">
        <v>150</v>
      </c>
      <c r="D18" s="100" t="s">
        <v>154</v>
      </c>
      <c r="E18" s="101">
        <v>1.1299999999999999</v>
      </c>
      <c r="J18" s="101" t="s">
        <v>145</v>
      </c>
      <c r="K18" s="120"/>
      <c r="L18" s="120"/>
      <c r="M18" s="120"/>
      <c r="N18" s="114"/>
      <c r="O18" s="114"/>
      <c r="P18" s="101" t="s">
        <v>148</v>
      </c>
      <c r="R18" s="101" t="s">
        <v>148</v>
      </c>
    </row>
    <row r="19" spans="1:18" x14ac:dyDescent="0.2">
      <c r="A19" s="100">
        <v>5746</v>
      </c>
      <c r="B19" s="101" t="s">
        <v>177</v>
      </c>
      <c r="C19" s="101" t="s">
        <v>150</v>
      </c>
      <c r="D19" s="100" t="s">
        <v>148</v>
      </c>
      <c r="E19" s="101">
        <v>1.1299999999999999</v>
      </c>
      <c r="J19" s="101" t="s">
        <v>145</v>
      </c>
      <c r="K19" s="162" t="s">
        <v>178</v>
      </c>
      <c r="L19" s="162"/>
      <c r="M19" s="162"/>
      <c r="N19" s="114"/>
      <c r="O19" s="114"/>
      <c r="P19" s="101" t="s">
        <v>154</v>
      </c>
      <c r="R19" s="101" t="s">
        <v>154</v>
      </c>
    </row>
    <row r="20" spans="1:18" x14ac:dyDescent="0.2">
      <c r="A20" s="100">
        <v>5704</v>
      </c>
      <c r="B20" s="101" t="s">
        <v>179</v>
      </c>
      <c r="C20" s="101" t="s">
        <v>161</v>
      </c>
      <c r="D20" s="100" t="s">
        <v>144</v>
      </c>
      <c r="E20" s="101">
        <v>1.28</v>
      </c>
      <c r="J20" s="101" t="s">
        <v>143</v>
      </c>
      <c r="K20" s="163"/>
      <c r="L20" s="163"/>
      <c r="M20" s="163"/>
      <c r="N20" s="114"/>
      <c r="O20" s="114"/>
      <c r="P20" s="101" t="s">
        <v>148</v>
      </c>
      <c r="R20" s="101" t="s">
        <v>148</v>
      </c>
    </row>
    <row r="21" spans="1:18" x14ac:dyDescent="0.2">
      <c r="A21" s="100">
        <v>5581</v>
      </c>
      <c r="B21" s="101" t="s">
        <v>180</v>
      </c>
      <c r="C21" s="101" t="s">
        <v>165</v>
      </c>
      <c r="D21" s="100" t="s">
        <v>144</v>
      </c>
      <c r="E21" s="101">
        <v>0.8</v>
      </c>
      <c r="J21" s="101" t="s">
        <v>143</v>
      </c>
      <c r="K21" s="121" t="s">
        <v>181</v>
      </c>
      <c r="L21" s="122" t="s">
        <v>182</v>
      </c>
      <c r="M21" s="123"/>
      <c r="N21" s="114"/>
      <c r="O21" s="114"/>
      <c r="P21" s="101" t="s">
        <v>154</v>
      </c>
      <c r="R21" s="101" t="s">
        <v>154</v>
      </c>
    </row>
    <row r="22" spans="1:18" x14ac:dyDescent="0.2">
      <c r="A22" s="100">
        <v>5902</v>
      </c>
      <c r="B22" s="101" t="s">
        <v>183</v>
      </c>
      <c r="C22" s="101" t="s">
        <v>150</v>
      </c>
      <c r="D22" s="100" t="s">
        <v>148</v>
      </c>
      <c r="E22" s="101">
        <v>1.1299999999999999</v>
      </c>
      <c r="J22" s="101" t="s">
        <v>143</v>
      </c>
      <c r="K22" s="124"/>
      <c r="L22" s="125">
        <v>1</v>
      </c>
      <c r="M22" s="126" t="s">
        <v>184</v>
      </c>
      <c r="N22" s="114"/>
      <c r="O22" s="114"/>
      <c r="P22" s="101" t="s">
        <v>154</v>
      </c>
      <c r="R22" s="101" t="s">
        <v>154</v>
      </c>
    </row>
    <row r="23" spans="1:18" x14ac:dyDescent="0.2">
      <c r="A23" s="100">
        <v>5512</v>
      </c>
      <c r="B23" s="101" t="s">
        <v>185</v>
      </c>
      <c r="C23" s="101" t="s">
        <v>156</v>
      </c>
      <c r="D23" s="100" t="s">
        <v>148</v>
      </c>
      <c r="E23" s="101">
        <v>0.79</v>
      </c>
      <c r="J23" s="101" t="s">
        <v>143</v>
      </c>
      <c r="K23" s="124"/>
      <c r="L23" s="125">
        <v>1.5</v>
      </c>
      <c r="M23" s="126" t="s">
        <v>186</v>
      </c>
      <c r="N23" s="114"/>
      <c r="O23" s="114"/>
      <c r="P23" s="101" t="s">
        <v>154</v>
      </c>
      <c r="R23" s="101" t="s">
        <v>154</v>
      </c>
    </row>
    <row r="24" spans="1:18" x14ac:dyDescent="0.2">
      <c r="A24" s="100">
        <v>5424</v>
      </c>
      <c r="B24" s="101" t="s">
        <v>187</v>
      </c>
      <c r="C24" s="101" t="s">
        <v>143</v>
      </c>
      <c r="D24" s="100" t="s">
        <v>148</v>
      </c>
      <c r="E24" s="101">
        <v>0.91</v>
      </c>
      <c r="J24" s="101" t="s">
        <v>143</v>
      </c>
      <c r="K24" s="124"/>
      <c r="L24" s="125">
        <v>2</v>
      </c>
      <c r="M24" s="127"/>
      <c r="N24" s="114"/>
      <c r="O24" s="114"/>
      <c r="P24" s="101" t="s">
        <v>148</v>
      </c>
      <c r="R24" s="101" t="s">
        <v>144</v>
      </c>
    </row>
    <row r="25" spans="1:18" x14ac:dyDescent="0.2">
      <c r="A25" s="100">
        <v>5471</v>
      </c>
      <c r="B25" s="101" t="s">
        <v>188</v>
      </c>
      <c r="C25" s="101" t="s">
        <v>156</v>
      </c>
      <c r="D25" s="100" t="s">
        <v>148</v>
      </c>
      <c r="E25" s="101">
        <v>0.79</v>
      </c>
      <c r="J25" s="101" t="s">
        <v>143</v>
      </c>
      <c r="K25" s="124"/>
      <c r="L25" s="125">
        <v>2.5</v>
      </c>
      <c r="M25" s="127"/>
      <c r="N25" s="114"/>
      <c r="O25" s="114"/>
      <c r="P25" s="101" t="s">
        <v>144</v>
      </c>
      <c r="R25" s="101" t="s">
        <v>148</v>
      </c>
    </row>
    <row r="26" spans="1:18" x14ac:dyDescent="0.2">
      <c r="A26" s="100">
        <v>5402</v>
      </c>
      <c r="B26" s="101" t="s">
        <v>189</v>
      </c>
      <c r="C26" s="101" t="s">
        <v>145</v>
      </c>
      <c r="D26" s="100" t="s">
        <v>148</v>
      </c>
      <c r="E26" s="101">
        <v>1.58</v>
      </c>
      <c r="J26" s="101" t="s">
        <v>143</v>
      </c>
      <c r="K26" s="124"/>
      <c r="L26" s="125">
        <v>3</v>
      </c>
      <c r="M26" s="127"/>
      <c r="N26" s="114"/>
      <c r="O26" s="114"/>
      <c r="P26" s="101" t="s">
        <v>148</v>
      </c>
      <c r="R26" s="101" t="s">
        <v>148</v>
      </c>
    </row>
    <row r="27" spans="1:18" x14ac:dyDescent="0.2">
      <c r="A27" s="100">
        <v>5425</v>
      </c>
      <c r="B27" s="101" t="s">
        <v>190</v>
      </c>
      <c r="C27" s="101" t="s">
        <v>143</v>
      </c>
      <c r="D27" s="100" t="s">
        <v>148</v>
      </c>
      <c r="E27" s="101">
        <v>0.91</v>
      </c>
      <c r="J27" s="101" t="s">
        <v>161</v>
      </c>
      <c r="K27" s="124"/>
      <c r="L27" s="125">
        <v>3.5</v>
      </c>
      <c r="M27" s="127"/>
      <c r="N27" s="114"/>
      <c r="O27" s="114"/>
      <c r="P27" s="101" t="s">
        <v>154</v>
      </c>
      <c r="R27" s="101" t="s">
        <v>148</v>
      </c>
    </row>
    <row r="28" spans="1:18" x14ac:dyDescent="0.2">
      <c r="A28" s="100">
        <v>5903</v>
      </c>
      <c r="B28" s="101" t="s">
        <v>191</v>
      </c>
      <c r="C28" s="101" t="s">
        <v>150</v>
      </c>
      <c r="D28" s="100" t="s">
        <v>154</v>
      </c>
      <c r="E28" s="101">
        <v>1.1299999999999999</v>
      </c>
      <c r="J28" s="101" t="s">
        <v>161</v>
      </c>
      <c r="K28" s="124"/>
      <c r="L28" s="125">
        <v>4</v>
      </c>
      <c r="M28" s="127"/>
      <c r="N28" s="114"/>
      <c r="O28" s="114"/>
      <c r="P28" s="101" t="s">
        <v>148</v>
      </c>
      <c r="R28" s="101" t="s">
        <v>154</v>
      </c>
    </row>
    <row r="29" spans="1:18" x14ac:dyDescent="0.2">
      <c r="A29" s="100">
        <v>5892</v>
      </c>
      <c r="B29" s="101" t="s">
        <v>192</v>
      </c>
      <c r="C29" s="101" t="s">
        <v>172</v>
      </c>
      <c r="D29" s="100" t="s">
        <v>144</v>
      </c>
      <c r="E29" s="101">
        <v>0.99</v>
      </c>
      <c r="J29" s="101" t="s">
        <v>143</v>
      </c>
      <c r="K29" s="124"/>
      <c r="L29" s="125">
        <v>4.5</v>
      </c>
      <c r="M29" s="127"/>
      <c r="N29" s="114"/>
      <c r="O29" s="114"/>
      <c r="P29" s="101" t="s">
        <v>154</v>
      </c>
      <c r="R29" s="101" t="s">
        <v>154</v>
      </c>
    </row>
    <row r="30" spans="1:18" x14ac:dyDescent="0.2">
      <c r="A30" s="100">
        <v>5747</v>
      </c>
      <c r="B30" s="101" t="s">
        <v>193</v>
      </c>
      <c r="C30" s="101" t="s">
        <v>150</v>
      </c>
      <c r="D30" s="100" t="s">
        <v>154</v>
      </c>
      <c r="E30" s="101">
        <v>1.1299999999999999</v>
      </c>
      <c r="J30" s="101" t="s">
        <v>161</v>
      </c>
      <c r="K30" s="124"/>
      <c r="L30" s="125">
        <v>5</v>
      </c>
      <c r="M30" s="127"/>
      <c r="N30" s="114"/>
      <c r="O30" s="114"/>
      <c r="P30" s="101" t="s">
        <v>154</v>
      </c>
      <c r="R30" s="101" t="s">
        <v>148</v>
      </c>
    </row>
    <row r="31" spans="1:18" x14ac:dyDescent="0.2">
      <c r="A31" s="100">
        <v>5705</v>
      </c>
      <c r="B31" s="101" t="s">
        <v>194</v>
      </c>
      <c r="C31" s="101" t="s">
        <v>161</v>
      </c>
      <c r="D31" s="100" t="s">
        <v>144</v>
      </c>
      <c r="E31" s="101">
        <v>1.28</v>
      </c>
      <c r="J31" s="101" t="s">
        <v>143</v>
      </c>
      <c r="K31" s="124"/>
      <c r="L31" s="125">
        <v>5.5</v>
      </c>
      <c r="M31" s="127"/>
      <c r="N31" s="114"/>
      <c r="O31" s="114"/>
      <c r="P31" s="101" t="s">
        <v>148</v>
      </c>
      <c r="R31" s="101" t="s">
        <v>154</v>
      </c>
    </row>
    <row r="32" spans="1:18" x14ac:dyDescent="0.2">
      <c r="A32" s="100">
        <v>5551</v>
      </c>
      <c r="B32" s="101" t="s">
        <v>195</v>
      </c>
      <c r="C32" s="101" t="s">
        <v>150</v>
      </c>
      <c r="D32" s="100" t="s">
        <v>154</v>
      </c>
      <c r="E32" s="101">
        <v>1.1299999999999999</v>
      </c>
      <c r="J32" s="101" t="s">
        <v>143</v>
      </c>
      <c r="K32" s="128"/>
      <c r="L32" s="129">
        <v>6</v>
      </c>
      <c r="M32" s="130"/>
      <c r="N32" s="114"/>
      <c r="O32" s="114"/>
      <c r="P32" s="101" t="s">
        <v>154</v>
      </c>
      <c r="R32" s="101" t="s">
        <v>148</v>
      </c>
    </row>
    <row r="33" spans="1:18" x14ac:dyDescent="0.2">
      <c r="A33" s="100">
        <v>5706</v>
      </c>
      <c r="B33" s="101" t="s">
        <v>196</v>
      </c>
      <c r="C33" s="101" t="s">
        <v>161</v>
      </c>
      <c r="D33" s="100" t="s">
        <v>144</v>
      </c>
      <c r="E33" s="101">
        <v>1.28</v>
      </c>
      <c r="J33" s="101" t="s">
        <v>143</v>
      </c>
      <c r="P33" s="101" t="s">
        <v>154</v>
      </c>
      <c r="R33" s="101" t="s">
        <v>154</v>
      </c>
    </row>
    <row r="34" spans="1:18" x14ac:dyDescent="0.2">
      <c r="A34" s="100">
        <v>5514</v>
      </c>
      <c r="B34" s="101" t="s">
        <v>197</v>
      </c>
      <c r="C34" s="101" t="s">
        <v>156</v>
      </c>
      <c r="D34" s="100" t="s">
        <v>144</v>
      </c>
      <c r="E34" s="101">
        <v>0.79</v>
      </c>
      <c r="J34" s="101" t="s">
        <v>151</v>
      </c>
      <c r="P34" s="101" t="s">
        <v>154</v>
      </c>
      <c r="R34" s="101" t="s">
        <v>154</v>
      </c>
    </row>
    <row r="35" spans="1:18" x14ac:dyDescent="0.2">
      <c r="A35" s="100">
        <v>5426</v>
      </c>
      <c r="B35" s="101" t="s">
        <v>198</v>
      </c>
      <c r="C35" s="101" t="s">
        <v>143</v>
      </c>
      <c r="D35" s="100" t="s">
        <v>144</v>
      </c>
      <c r="E35" s="101">
        <v>0.91</v>
      </c>
      <c r="J35" s="101" t="s">
        <v>151</v>
      </c>
      <c r="P35" s="101" t="s">
        <v>154</v>
      </c>
      <c r="R35" s="101" t="s">
        <v>148</v>
      </c>
    </row>
    <row r="36" spans="1:18" x14ac:dyDescent="0.2">
      <c r="A36" s="100">
        <v>5661</v>
      </c>
      <c r="B36" s="101" t="s">
        <v>199</v>
      </c>
      <c r="C36" s="101" t="s">
        <v>156</v>
      </c>
      <c r="D36" s="100" t="s">
        <v>154</v>
      </c>
      <c r="E36" s="101">
        <v>0.79</v>
      </c>
      <c r="J36" s="101" t="s">
        <v>151</v>
      </c>
      <c r="P36" s="101" t="s">
        <v>154</v>
      </c>
      <c r="R36" s="101" t="s">
        <v>154</v>
      </c>
    </row>
    <row r="37" spans="1:18" x14ac:dyDescent="0.2">
      <c r="A37" s="100">
        <v>5613</v>
      </c>
      <c r="B37" s="101" t="s">
        <v>200</v>
      </c>
      <c r="C37" s="101" t="s">
        <v>165</v>
      </c>
      <c r="D37" s="100" t="s">
        <v>144</v>
      </c>
      <c r="E37" s="101">
        <v>0.8</v>
      </c>
      <c r="J37" s="101" t="s">
        <v>151</v>
      </c>
      <c r="P37" s="101" t="s">
        <v>154</v>
      </c>
      <c r="R37" s="101" t="s">
        <v>148</v>
      </c>
    </row>
    <row r="38" spans="1:18" x14ac:dyDescent="0.2">
      <c r="A38" s="100">
        <v>5472</v>
      </c>
      <c r="B38" s="101" t="s">
        <v>201</v>
      </c>
      <c r="C38" s="101" t="s">
        <v>156</v>
      </c>
      <c r="D38" s="100" t="s">
        <v>148</v>
      </c>
      <c r="E38" s="101">
        <v>0.79</v>
      </c>
      <c r="J38" s="101" t="s">
        <v>156</v>
      </c>
      <c r="P38" s="101" t="s">
        <v>148</v>
      </c>
      <c r="R38" s="101" t="s">
        <v>148</v>
      </c>
    </row>
    <row r="39" spans="1:18" x14ac:dyDescent="0.2">
      <c r="A39" s="100">
        <v>5473</v>
      </c>
      <c r="B39" s="101" t="s">
        <v>202</v>
      </c>
      <c r="C39" s="101" t="s">
        <v>156</v>
      </c>
      <c r="D39" s="100" t="s">
        <v>148</v>
      </c>
      <c r="E39" s="101">
        <v>0.79</v>
      </c>
      <c r="J39" s="101" t="s">
        <v>156</v>
      </c>
      <c r="P39" s="101" t="s">
        <v>148</v>
      </c>
      <c r="R39" s="101" t="s">
        <v>148</v>
      </c>
    </row>
    <row r="40" spans="1:18" x14ac:dyDescent="0.2">
      <c r="A40" s="100">
        <v>5622</v>
      </c>
      <c r="B40" s="101" t="s">
        <v>203</v>
      </c>
      <c r="C40" s="101" t="s">
        <v>143</v>
      </c>
      <c r="D40" s="100" t="s">
        <v>144</v>
      </c>
      <c r="E40" s="101">
        <v>0.91</v>
      </c>
      <c r="J40" s="101" t="s">
        <v>156</v>
      </c>
      <c r="P40" s="101" t="s">
        <v>148</v>
      </c>
      <c r="R40" s="101" t="s">
        <v>148</v>
      </c>
    </row>
    <row r="41" spans="1:18" x14ac:dyDescent="0.2">
      <c r="A41" s="100">
        <v>5515</v>
      </c>
      <c r="B41" s="101" t="s">
        <v>204</v>
      </c>
      <c r="C41" s="101" t="s">
        <v>156</v>
      </c>
      <c r="D41" s="100" t="s">
        <v>144</v>
      </c>
      <c r="E41" s="101">
        <v>0.79</v>
      </c>
      <c r="J41" s="101" t="s">
        <v>143</v>
      </c>
      <c r="P41" s="101" t="s">
        <v>154</v>
      </c>
      <c r="R41" s="101" t="s">
        <v>148</v>
      </c>
    </row>
    <row r="42" spans="1:18" x14ac:dyDescent="0.2">
      <c r="A42" s="100">
        <v>5748</v>
      </c>
      <c r="B42" s="101" t="s">
        <v>205</v>
      </c>
      <c r="C42" s="101" t="s">
        <v>150</v>
      </c>
      <c r="D42" s="100" t="s">
        <v>154</v>
      </c>
      <c r="E42" s="101">
        <v>1.1299999999999999</v>
      </c>
      <c r="J42" s="101" t="s">
        <v>143</v>
      </c>
      <c r="P42" s="101" t="s">
        <v>154</v>
      </c>
      <c r="R42" s="101" t="s">
        <v>154</v>
      </c>
    </row>
    <row r="43" spans="1:18" x14ac:dyDescent="0.2">
      <c r="A43" s="100">
        <v>5623</v>
      </c>
      <c r="B43" s="101" t="s">
        <v>206</v>
      </c>
      <c r="C43" s="101" t="s">
        <v>143</v>
      </c>
      <c r="D43" s="100" t="s">
        <v>144</v>
      </c>
      <c r="E43" s="101">
        <v>0.91</v>
      </c>
      <c r="J43" s="101" t="s">
        <v>143</v>
      </c>
      <c r="P43" s="101" t="s">
        <v>154</v>
      </c>
      <c r="R43" s="101" t="s">
        <v>154</v>
      </c>
    </row>
    <row r="44" spans="1:18" x14ac:dyDescent="0.2">
      <c r="A44" s="100">
        <v>5552</v>
      </c>
      <c r="B44" s="101" t="s">
        <v>207</v>
      </c>
      <c r="C44" s="101" t="s">
        <v>150</v>
      </c>
      <c r="D44" s="100" t="s">
        <v>152</v>
      </c>
      <c r="E44" s="101">
        <v>1.1299999999999999</v>
      </c>
      <c r="J44" s="101" t="s">
        <v>143</v>
      </c>
      <c r="P44" s="101" t="s">
        <v>144</v>
      </c>
      <c r="R44" s="101" t="s">
        <v>148</v>
      </c>
    </row>
    <row r="45" spans="1:18" x14ac:dyDescent="0.2">
      <c r="A45" s="100">
        <v>5852</v>
      </c>
      <c r="B45" s="101" t="s">
        <v>208</v>
      </c>
      <c r="C45" s="101" t="s">
        <v>161</v>
      </c>
      <c r="D45" s="100" t="s">
        <v>144</v>
      </c>
      <c r="E45" s="101">
        <v>1.28</v>
      </c>
      <c r="J45" s="101" t="s">
        <v>143</v>
      </c>
      <c r="P45" s="101" t="s">
        <v>154</v>
      </c>
      <c r="R45" s="101" t="s">
        <v>154</v>
      </c>
    </row>
    <row r="46" spans="1:18" x14ac:dyDescent="0.2">
      <c r="A46" s="100">
        <v>5853</v>
      </c>
      <c r="B46" s="101" t="s">
        <v>209</v>
      </c>
      <c r="C46" s="101" t="s">
        <v>161</v>
      </c>
      <c r="D46" s="100" t="s">
        <v>144</v>
      </c>
      <c r="E46" s="101">
        <v>1.28</v>
      </c>
      <c r="J46" s="101" t="s">
        <v>156</v>
      </c>
      <c r="P46" s="101" t="s">
        <v>148</v>
      </c>
      <c r="R46" s="101" t="s">
        <v>148</v>
      </c>
    </row>
    <row r="47" spans="1:18" x14ac:dyDescent="0.2">
      <c r="A47" s="100">
        <v>5854</v>
      </c>
      <c r="B47" s="101" t="s">
        <v>210</v>
      </c>
      <c r="C47" s="101" t="s">
        <v>161</v>
      </c>
      <c r="D47" s="100" t="s">
        <v>148</v>
      </c>
      <c r="E47" s="101">
        <v>1.28</v>
      </c>
      <c r="J47" s="101" t="s">
        <v>143</v>
      </c>
      <c r="P47" s="101" t="s">
        <v>148</v>
      </c>
      <c r="R47" s="101" t="s">
        <v>154</v>
      </c>
    </row>
    <row r="48" spans="1:18" x14ac:dyDescent="0.2">
      <c r="A48" s="100">
        <v>5624</v>
      </c>
      <c r="B48" s="101" t="s">
        <v>211</v>
      </c>
      <c r="C48" s="101" t="s">
        <v>170</v>
      </c>
      <c r="D48" s="100" t="s">
        <v>166</v>
      </c>
      <c r="E48" s="101">
        <v>0.46</v>
      </c>
      <c r="J48" s="101" t="s">
        <v>143</v>
      </c>
      <c r="P48" s="101" t="s">
        <v>144</v>
      </c>
      <c r="R48" s="101" t="s">
        <v>148</v>
      </c>
    </row>
    <row r="49" spans="1:18" x14ac:dyDescent="0.2">
      <c r="A49" s="100">
        <v>5663</v>
      </c>
      <c r="B49" s="101" t="s">
        <v>212</v>
      </c>
      <c r="C49" s="101" t="s">
        <v>151</v>
      </c>
      <c r="D49" s="100" t="s">
        <v>152</v>
      </c>
      <c r="E49" s="101">
        <v>1.34</v>
      </c>
      <c r="J49" s="101" t="s">
        <v>143</v>
      </c>
      <c r="P49" s="101" t="s">
        <v>154</v>
      </c>
      <c r="R49" s="101" t="s">
        <v>154</v>
      </c>
    </row>
    <row r="50" spans="1:18" x14ac:dyDescent="0.2">
      <c r="A50" s="100">
        <v>5904</v>
      </c>
      <c r="B50" s="101" t="s">
        <v>213</v>
      </c>
      <c r="C50" s="101" t="s">
        <v>150</v>
      </c>
      <c r="D50" s="100" t="s">
        <v>148</v>
      </c>
      <c r="E50" s="101">
        <v>1.1299999999999999</v>
      </c>
      <c r="J50" s="101" t="s">
        <v>143</v>
      </c>
      <c r="P50" s="101" t="s">
        <v>148</v>
      </c>
      <c r="R50" s="101" t="s">
        <v>148</v>
      </c>
    </row>
    <row r="51" spans="1:18" x14ac:dyDescent="0.2">
      <c r="A51" s="100">
        <v>5553</v>
      </c>
      <c r="B51" s="101" t="s">
        <v>214</v>
      </c>
      <c r="C51" s="101" t="s">
        <v>150</v>
      </c>
      <c r="D51" s="100" t="s">
        <v>148</v>
      </c>
      <c r="E51" s="101">
        <v>1.1299999999999999</v>
      </c>
      <c r="J51" s="101" t="s">
        <v>143</v>
      </c>
      <c r="P51" s="101" t="s">
        <v>148</v>
      </c>
      <c r="R51" s="101" t="s">
        <v>148</v>
      </c>
    </row>
    <row r="52" spans="1:18" x14ac:dyDescent="0.2">
      <c r="A52" s="100">
        <v>5812</v>
      </c>
      <c r="B52" s="101" t="s">
        <v>215</v>
      </c>
      <c r="C52" s="101" t="s">
        <v>151</v>
      </c>
      <c r="D52" s="100" t="s">
        <v>154</v>
      </c>
      <c r="E52" s="101">
        <v>1.34</v>
      </c>
      <c r="J52" s="101" t="s">
        <v>143</v>
      </c>
      <c r="P52" s="101" t="s">
        <v>154</v>
      </c>
      <c r="R52" s="101" t="s">
        <v>148</v>
      </c>
    </row>
    <row r="53" spans="1:18" x14ac:dyDescent="0.2">
      <c r="A53" s="100">
        <v>5905</v>
      </c>
      <c r="B53" s="101" t="s">
        <v>216</v>
      </c>
      <c r="C53" s="101" t="s">
        <v>150</v>
      </c>
      <c r="D53" s="100" t="s">
        <v>148</v>
      </c>
      <c r="E53" s="101">
        <v>1.1299999999999999</v>
      </c>
      <c r="J53" s="101" t="s">
        <v>156</v>
      </c>
      <c r="P53" s="101" t="s">
        <v>148</v>
      </c>
      <c r="R53" s="101" t="s">
        <v>154</v>
      </c>
    </row>
    <row r="54" spans="1:18" x14ac:dyDescent="0.2">
      <c r="A54" s="100">
        <v>5882</v>
      </c>
      <c r="B54" s="101" t="s">
        <v>217</v>
      </c>
      <c r="C54" s="101" t="s">
        <v>172</v>
      </c>
      <c r="D54" s="100" t="s">
        <v>144</v>
      </c>
      <c r="E54" s="101">
        <v>0.99</v>
      </c>
      <c r="J54" s="101" t="s">
        <v>143</v>
      </c>
      <c r="P54" s="101" t="s">
        <v>154</v>
      </c>
      <c r="R54" s="101" t="s">
        <v>154</v>
      </c>
    </row>
    <row r="55" spans="1:18" x14ac:dyDescent="0.2">
      <c r="A55" s="100">
        <v>5841</v>
      </c>
      <c r="B55" s="101" t="s">
        <v>218</v>
      </c>
      <c r="C55" s="101" t="s">
        <v>172</v>
      </c>
      <c r="D55" s="100" t="s">
        <v>154</v>
      </c>
      <c r="E55" s="101">
        <v>0.99</v>
      </c>
      <c r="J55" s="101" t="s">
        <v>156</v>
      </c>
      <c r="P55" s="101" t="s">
        <v>144</v>
      </c>
      <c r="R55" s="101" t="s">
        <v>148</v>
      </c>
    </row>
    <row r="56" spans="1:18" x14ac:dyDescent="0.2">
      <c r="A56" s="100">
        <v>5707</v>
      </c>
      <c r="B56" s="101" t="s">
        <v>219</v>
      </c>
      <c r="C56" s="101" t="s">
        <v>161</v>
      </c>
      <c r="D56" s="100" t="s">
        <v>144</v>
      </c>
      <c r="E56" s="101">
        <v>1.28</v>
      </c>
      <c r="J56" s="101" t="s">
        <v>143</v>
      </c>
      <c r="P56" s="101" t="s">
        <v>152</v>
      </c>
      <c r="R56" s="101" t="s">
        <v>154</v>
      </c>
    </row>
    <row r="57" spans="1:18" x14ac:dyDescent="0.2">
      <c r="A57" s="100">
        <v>5708</v>
      </c>
      <c r="B57" s="101" t="s">
        <v>220</v>
      </c>
      <c r="C57" s="101" t="s">
        <v>161</v>
      </c>
      <c r="D57" s="100" t="s">
        <v>144</v>
      </c>
      <c r="E57" s="101">
        <v>1.28</v>
      </c>
      <c r="J57" s="101" t="s">
        <v>143</v>
      </c>
      <c r="P57" s="101" t="s">
        <v>152</v>
      </c>
      <c r="R57" s="101" t="s">
        <v>154</v>
      </c>
    </row>
    <row r="58" spans="1:18" x14ac:dyDescent="0.2">
      <c r="A58" s="100">
        <v>5907</v>
      </c>
      <c r="B58" s="101" t="s">
        <v>221</v>
      </c>
      <c r="C58" s="101" t="s">
        <v>150</v>
      </c>
      <c r="D58" s="100" t="s">
        <v>154</v>
      </c>
      <c r="E58" s="101">
        <v>1.1299999999999999</v>
      </c>
      <c r="J58" s="101" t="s">
        <v>143</v>
      </c>
      <c r="P58" s="101" t="s">
        <v>154</v>
      </c>
      <c r="R58" s="101" t="s">
        <v>154</v>
      </c>
    </row>
    <row r="59" spans="1:18" x14ac:dyDescent="0.2">
      <c r="A59" s="100">
        <v>5475</v>
      </c>
      <c r="B59" s="101" t="s">
        <v>222</v>
      </c>
      <c r="C59" s="101" t="s">
        <v>143</v>
      </c>
      <c r="D59" s="100" t="s">
        <v>148</v>
      </c>
      <c r="E59" s="101">
        <v>0.91</v>
      </c>
      <c r="J59" s="101" t="s">
        <v>143</v>
      </c>
      <c r="P59" s="101" t="s">
        <v>148</v>
      </c>
      <c r="R59" s="101" t="s">
        <v>154</v>
      </c>
    </row>
    <row r="60" spans="1:18" x14ac:dyDescent="0.2">
      <c r="A60" s="100">
        <v>5627</v>
      </c>
      <c r="B60" s="101" t="s">
        <v>223</v>
      </c>
      <c r="C60" s="101" t="s">
        <v>170</v>
      </c>
      <c r="D60" s="100" t="s">
        <v>166</v>
      </c>
      <c r="E60" s="101">
        <v>0.46</v>
      </c>
      <c r="J60" s="101" t="s">
        <v>156</v>
      </c>
      <c r="P60" s="101" t="s">
        <v>148</v>
      </c>
      <c r="R60" s="101" t="s">
        <v>148</v>
      </c>
    </row>
    <row r="61" spans="1:18" x14ac:dyDescent="0.2">
      <c r="A61" s="100">
        <v>5665</v>
      </c>
      <c r="B61" s="101" t="s">
        <v>224</v>
      </c>
      <c r="C61" s="101" t="s">
        <v>151</v>
      </c>
      <c r="D61" s="100" t="s">
        <v>152</v>
      </c>
      <c r="E61" s="101">
        <v>1.34</v>
      </c>
      <c r="J61" s="101" t="s">
        <v>156</v>
      </c>
      <c r="P61" s="101" t="s">
        <v>148</v>
      </c>
      <c r="R61" s="101" t="s">
        <v>144</v>
      </c>
    </row>
    <row r="62" spans="1:18" x14ac:dyDescent="0.2">
      <c r="A62" s="100">
        <v>5749</v>
      </c>
      <c r="B62" s="101" t="s">
        <v>225</v>
      </c>
      <c r="C62" s="101" t="s">
        <v>150</v>
      </c>
      <c r="D62" s="100" t="s">
        <v>144</v>
      </c>
      <c r="E62" s="101">
        <v>1.1299999999999999</v>
      </c>
      <c r="J62" s="101" t="s">
        <v>143</v>
      </c>
      <c r="P62" s="101" t="s">
        <v>154</v>
      </c>
      <c r="R62" s="101" t="s">
        <v>154</v>
      </c>
    </row>
    <row r="63" spans="1:18" x14ac:dyDescent="0.2">
      <c r="A63" s="100">
        <v>5908</v>
      </c>
      <c r="B63" s="101" t="s">
        <v>226</v>
      </c>
      <c r="C63" s="101" t="s">
        <v>150</v>
      </c>
      <c r="D63" s="100" t="s">
        <v>152</v>
      </c>
      <c r="E63" s="101">
        <v>1.1299999999999999</v>
      </c>
      <c r="J63" s="101" t="s">
        <v>143</v>
      </c>
      <c r="P63" s="101" t="s">
        <v>148</v>
      </c>
      <c r="R63" s="101" t="s">
        <v>148</v>
      </c>
    </row>
    <row r="64" spans="1:18" x14ac:dyDescent="0.2">
      <c r="A64" s="100">
        <v>5909</v>
      </c>
      <c r="B64" s="101" t="s">
        <v>227</v>
      </c>
      <c r="C64" s="101" t="s">
        <v>150</v>
      </c>
      <c r="D64" s="100" t="s">
        <v>148</v>
      </c>
      <c r="E64" s="101">
        <v>1.1299999999999999</v>
      </c>
      <c r="J64" s="101" t="s">
        <v>143</v>
      </c>
      <c r="P64" s="101" t="s">
        <v>148</v>
      </c>
      <c r="R64" s="101" t="s">
        <v>148</v>
      </c>
    </row>
    <row r="65" spans="1:18" x14ac:dyDescent="0.2">
      <c r="A65" s="100">
        <v>5582</v>
      </c>
      <c r="B65" s="101" t="s">
        <v>228</v>
      </c>
      <c r="C65" s="101" t="s">
        <v>162</v>
      </c>
      <c r="D65" s="100" t="s">
        <v>144</v>
      </c>
      <c r="E65" s="101">
        <v>0.62</v>
      </c>
      <c r="J65" s="101" t="s">
        <v>156</v>
      </c>
      <c r="P65" s="101" t="s">
        <v>144</v>
      </c>
      <c r="R65" s="101" t="s">
        <v>144</v>
      </c>
    </row>
    <row r="66" spans="1:18" x14ac:dyDescent="0.2">
      <c r="A66" s="100">
        <v>5709</v>
      </c>
      <c r="B66" s="101" t="s">
        <v>229</v>
      </c>
      <c r="C66" s="101" t="s">
        <v>161</v>
      </c>
      <c r="D66" s="100" t="s">
        <v>144</v>
      </c>
      <c r="E66" s="101">
        <v>1.28</v>
      </c>
      <c r="J66" s="101" t="s">
        <v>156</v>
      </c>
      <c r="P66" s="101" t="s">
        <v>144</v>
      </c>
      <c r="R66" s="101" t="s">
        <v>144</v>
      </c>
    </row>
    <row r="67" spans="1:18" x14ac:dyDescent="0.2">
      <c r="A67" s="100">
        <v>5403</v>
      </c>
      <c r="B67" s="101" t="s">
        <v>230</v>
      </c>
      <c r="C67" s="101" t="s">
        <v>145</v>
      </c>
      <c r="D67" s="100" t="s">
        <v>154</v>
      </c>
      <c r="E67" s="101">
        <v>1.58</v>
      </c>
      <c r="J67" s="101" t="s">
        <v>156</v>
      </c>
      <c r="P67" s="101" t="s">
        <v>144</v>
      </c>
      <c r="R67" s="101" t="s">
        <v>144</v>
      </c>
    </row>
    <row r="68" spans="1:18" x14ac:dyDescent="0.2">
      <c r="A68" s="100">
        <v>5476</v>
      </c>
      <c r="B68" s="101" t="s">
        <v>231</v>
      </c>
      <c r="C68" s="101" t="s">
        <v>143</v>
      </c>
      <c r="D68" s="100" t="s">
        <v>148</v>
      </c>
      <c r="E68" s="101">
        <v>0.91</v>
      </c>
      <c r="J68" s="101" t="s">
        <v>156</v>
      </c>
      <c r="P68" s="101" t="s">
        <v>148</v>
      </c>
      <c r="R68" s="101" t="s">
        <v>154</v>
      </c>
    </row>
    <row r="69" spans="1:18" x14ac:dyDescent="0.2">
      <c r="A69" s="100">
        <v>5813</v>
      </c>
      <c r="B69" s="101" t="s">
        <v>232</v>
      </c>
      <c r="C69" s="101" t="s">
        <v>151</v>
      </c>
      <c r="D69" s="100" t="s">
        <v>154</v>
      </c>
      <c r="E69" s="101">
        <v>1.34</v>
      </c>
      <c r="J69" s="101" t="s">
        <v>156</v>
      </c>
      <c r="P69" s="101" t="s">
        <v>148</v>
      </c>
      <c r="R69" s="101" t="s">
        <v>148</v>
      </c>
    </row>
    <row r="70" spans="1:18" x14ac:dyDescent="0.2">
      <c r="A70" s="100">
        <v>5601</v>
      </c>
      <c r="B70" s="101" t="s">
        <v>233</v>
      </c>
      <c r="C70" s="101" t="s">
        <v>165</v>
      </c>
      <c r="D70" s="100" t="s">
        <v>144</v>
      </c>
      <c r="E70" s="101">
        <v>0.8</v>
      </c>
      <c r="J70" s="101" t="s">
        <v>156</v>
      </c>
      <c r="P70" s="101" t="s">
        <v>148</v>
      </c>
      <c r="R70" s="101" t="s">
        <v>148</v>
      </c>
    </row>
    <row r="71" spans="1:18" x14ac:dyDescent="0.2">
      <c r="A71" s="100">
        <v>5628</v>
      </c>
      <c r="B71" s="101" t="s">
        <v>234</v>
      </c>
      <c r="C71" s="101" t="s">
        <v>143</v>
      </c>
      <c r="D71" s="100" t="s">
        <v>144</v>
      </c>
      <c r="E71" s="101">
        <v>0.91</v>
      </c>
      <c r="J71" s="101" t="s">
        <v>156</v>
      </c>
      <c r="P71" s="101" t="s">
        <v>148</v>
      </c>
      <c r="R71" s="101" t="s">
        <v>148</v>
      </c>
    </row>
    <row r="72" spans="1:18" x14ac:dyDescent="0.2">
      <c r="A72" s="100">
        <v>5629</v>
      </c>
      <c r="B72" s="101" t="s">
        <v>235</v>
      </c>
      <c r="C72" s="101" t="s">
        <v>143</v>
      </c>
      <c r="D72" s="100" t="s">
        <v>148</v>
      </c>
      <c r="E72" s="101">
        <v>0.91</v>
      </c>
      <c r="J72" s="101" t="s">
        <v>156</v>
      </c>
      <c r="P72" s="101" t="s">
        <v>144</v>
      </c>
      <c r="R72" s="101" t="s">
        <v>148</v>
      </c>
    </row>
    <row r="73" spans="1:18" x14ac:dyDescent="0.2">
      <c r="A73" s="100">
        <v>5710</v>
      </c>
      <c r="B73" s="101" t="s">
        <v>236</v>
      </c>
      <c r="C73" s="101" t="s">
        <v>161</v>
      </c>
      <c r="D73" s="100" t="s">
        <v>144</v>
      </c>
      <c r="E73" s="101">
        <v>1.28</v>
      </c>
      <c r="J73" s="101" t="s">
        <v>156</v>
      </c>
      <c r="P73" s="101" t="s">
        <v>154</v>
      </c>
      <c r="R73" s="101" t="s">
        <v>148</v>
      </c>
    </row>
    <row r="74" spans="1:18" x14ac:dyDescent="0.2">
      <c r="A74" s="100">
        <v>5711</v>
      </c>
      <c r="B74" s="101" t="s">
        <v>237</v>
      </c>
      <c r="C74" s="101" t="s">
        <v>161</v>
      </c>
      <c r="D74" s="100" t="s">
        <v>144</v>
      </c>
      <c r="E74" s="101">
        <v>1.28</v>
      </c>
      <c r="J74" s="101" t="s">
        <v>156</v>
      </c>
      <c r="P74" s="101" t="s">
        <v>144</v>
      </c>
      <c r="R74" s="101" t="s">
        <v>148</v>
      </c>
    </row>
    <row r="75" spans="1:18" x14ac:dyDescent="0.2">
      <c r="A75" s="100">
        <v>5554</v>
      </c>
      <c r="B75" s="101" t="s">
        <v>238</v>
      </c>
      <c r="C75" s="101" t="s">
        <v>150</v>
      </c>
      <c r="D75" s="100" t="s">
        <v>148</v>
      </c>
      <c r="E75" s="101">
        <v>1.1299999999999999</v>
      </c>
      <c r="J75" s="101" t="s">
        <v>156</v>
      </c>
      <c r="P75" s="101" t="s">
        <v>154</v>
      </c>
      <c r="R75" s="101" t="s">
        <v>148</v>
      </c>
    </row>
    <row r="76" spans="1:18" x14ac:dyDescent="0.2">
      <c r="A76" s="100">
        <v>5712</v>
      </c>
      <c r="B76" s="101" t="s">
        <v>239</v>
      </c>
      <c r="C76" s="101" t="s">
        <v>161</v>
      </c>
      <c r="D76" s="100" t="s">
        <v>144</v>
      </c>
      <c r="E76" s="101">
        <v>1.28</v>
      </c>
      <c r="J76" s="101" t="s">
        <v>156</v>
      </c>
      <c r="P76" s="101" t="s">
        <v>148</v>
      </c>
      <c r="R76" s="101" t="s">
        <v>148</v>
      </c>
    </row>
    <row r="77" spans="1:18" x14ac:dyDescent="0.2">
      <c r="A77" s="100">
        <v>5404</v>
      </c>
      <c r="B77" s="101" t="s">
        <v>240</v>
      </c>
      <c r="C77" s="101" t="s">
        <v>145</v>
      </c>
      <c r="D77" s="100" t="s">
        <v>152</v>
      </c>
      <c r="E77" s="101">
        <v>1.58</v>
      </c>
      <c r="J77" s="101" t="s">
        <v>156</v>
      </c>
      <c r="P77" s="101" t="s">
        <v>148</v>
      </c>
      <c r="R77" s="101" t="s">
        <v>148</v>
      </c>
    </row>
    <row r="78" spans="1:18" x14ac:dyDescent="0.2">
      <c r="A78" s="100">
        <v>5785</v>
      </c>
      <c r="B78" s="101" t="s">
        <v>241</v>
      </c>
      <c r="C78" s="101" t="s">
        <v>151</v>
      </c>
      <c r="D78" s="100" t="s">
        <v>154</v>
      </c>
      <c r="E78" s="101">
        <v>1.34</v>
      </c>
      <c r="J78" s="101" t="s">
        <v>156</v>
      </c>
      <c r="P78" s="101" t="s">
        <v>148</v>
      </c>
      <c r="R78" s="101" t="s">
        <v>148</v>
      </c>
    </row>
    <row r="79" spans="1:18" x14ac:dyDescent="0.2">
      <c r="A79" s="100">
        <v>5555</v>
      </c>
      <c r="B79" s="101" t="s">
        <v>242</v>
      </c>
      <c r="C79" s="101" t="s">
        <v>150</v>
      </c>
      <c r="D79" s="100" t="s">
        <v>148</v>
      </c>
      <c r="E79" s="101">
        <v>1.1299999999999999</v>
      </c>
      <c r="J79" s="101" t="s">
        <v>156</v>
      </c>
      <c r="P79" s="101" t="s">
        <v>154</v>
      </c>
      <c r="R79" s="101" t="s">
        <v>154</v>
      </c>
    </row>
    <row r="80" spans="1:18" x14ac:dyDescent="0.2">
      <c r="A80" s="100">
        <v>5816</v>
      </c>
      <c r="B80" s="101" t="s">
        <v>243</v>
      </c>
      <c r="C80" s="101" t="s">
        <v>151</v>
      </c>
      <c r="D80" s="100" t="s">
        <v>148</v>
      </c>
      <c r="E80" s="101">
        <v>1.34</v>
      </c>
      <c r="J80" s="101" t="s">
        <v>156</v>
      </c>
      <c r="P80" s="101" t="s">
        <v>154</v>
      </c>
      <c r="R80" s="101" t="s">
        <v>154</v>
      </c>
    </row>
    <row r="81" spans="1:18" x14ac:dyDescent="0.2">
      <c r="A81" s="100">
        <v>5883</v>
      </c>
      <c r="B81" s="101" t="s">
        <v>244</v>
      </c>
      <c r="C81" s="101" t="s">
        <v>172</v>
      </c>
      <c r="D81" s="100" t="s">
        <v>144</v>
      </c>
      <c r="E81" s="101">
        <v>0.99</v>
      </c>
      <c r="J81" s="101" t="s">
        <v>156</v>
      </c>
      <c r="P81" s="101" t="s">
        <v>154</v>
      </c>
      <c r="R81" s="101" t="s">
        <v>154</v>
      </c>
    </row>
    <row r="82" spans="1:18" x14ac:dyDescent="0.2">
      <c r="A82" s="100">
        <v>5884</v>
      </c>
      <c r="B82" s="101" t="s">
        <v>245</v>
      </c>
      <c r="C82" s="101" t="s">
        <v>172</v>
      </c>
      <c r="D82" s="100" t="s">
        <v>144</v>
      </c>
      <c r="E82" s="101">
        <v>0.99</v>
      </c>
      <c r="J82" s="101" t="s">
        <v>156</v>
      </c>
      <c r="P82" s="101" t="s">
        <v>154</v>
      </c>
      <c r="R82" s="101" t="s">
        <v>154</v>
      </c>
    </row>
    <row r="83" spans="1:18" x14ac:dyDescent="0.2">
      <c r="A83" s="100">
        <v>5477</v>
      </c>
      <c r="B83" s="101" t="s">
        <v>246</v>
      </c>
      <c r="C83" s="101" t="s">
        <v>143</v>
      </c>
      <c r="D83" s="100" t="s">
        <v>144</v>
      </c>
      <c r="E83" s="101">
        <v>0.91</v>
      </c>
      <c r="J83" s="101" t="s">
        <v>156</v>
      </c>
      <c r="P83" s="101" t="s">
        <v>148</v>
      </c>
      <c r="R83" s="101" t="s">
        <v>154</v>
      </c>
    </row>
    <row r="84" spans="1:18" x14ac:dyDescent="0.2">
      <c r="A84" s="100">
        <v>5713</v>
      </c>
      <c r="B84" s="101" t="s">
        <v>247</v>
      </c>
      <c r="C84" s="101" t="s">
        <v>161</v>
      </c>
      <c r="D84" s="100" t="s">
        <v>144</v>
      </c>
      <c r="E84" s="101">
        <v>1.28</v>
      </c>
      <c r="J84" s="101" t="s">
        <v>156</v>
      </c>
      <c r="P84" s="101" t="s">
        <v>148</v>
      </c>
      <c r="R84" s="101" t="s">
        <v>148</v>
      </c>
    </row>
    <row r="85" spans="1:18" x14ac:dyDescent="0.2">
      <c r="A85" s="100">
        <v>5714</v>
      </c>
      <c r="B85" s="101" t="s">
        <v>248</v>
      </c>
      <c r="C85" s="101" t="s">
        <v>161</v>
      </c>
      <c r="D85" s="100" t="s">
        <v>144</v>
      </c>
      <c r="E85" s="101">
        <v>1.28</v>
      </c>
      <c r="J85" s="101" t="s">
        <v>156</v>
      </c>
      <c r="P85" s="101" t="s">
        <v>154</v>
      </c>
      <c r="R85" s="101" t="s">
        <v>154</v>
      </c>
    </row>
    <row r="86" spans="1:18" x14ac:dyDescent="0.2">
      <c r="A86" s="100">
        <v>5583</v>
      </c>
      <c r="B86" s="101" t="s">
        <v>249</v>
      </c>
      <c r="C86" s="101" t="s">
        <v>170</v>
      </c>
      <c r="D86" s="100" t="s">
        <v>166</v>
      </c>
      <c r="E86" s="101">
        <v>0.46</v>
      </c>
      <c r="J86" s="101" t="s">
        <v>156</v>
      </c>
      <c r="P86" s="101" t="s">
        <v>148</v>
      </c>
      <c r="R86" s="101" t="s">
        <v>148</v>
      </c>
    </row>
    <row r="87" spans="1:18" x14ac:dyDescent="0.2">
      <c r="A87" s="100">
        <v>5910</v>
      </c>
      <c r="B87" s="101" t="s">
        <v>250</v>
      </c>
      <c r="C87" s="101" t="s">
        <v>150</v>
      </c>
      <c r="D87" s="100" t="s">
        <v>154</v>
      </c>
      <c r="E87" s="101">
        <v>1.1299999999999999</v>
      </c>
      <c r="J87" s="101" t="s">
        <v>156</v>
      </c>
      <c r="P87" s="101" t="s">
        <v>148</v>
      </c>
      <c r="R87" s="101" t="s">
        <v>148</v>
      </c>
    </row>
    <row r="88" spans="1:18" x14ac:dyDescent="0.2">
      <c r="A88" s="100">
        <v>5752</v>
      </c>
      <c r="B88" s="101" t="s">
        <v>251</v>
      </c>
      <c r="C88" s="101" t="s">
        <v>150</v>
      </c>
      <c r="D88" s="100" t="s">
        <v>154</v>
      </c>
      <c r="E88" s="101">
        <v>1.1299999999999999</v>
      </c>
      <c r="J88" s="101" t="s">
        <v>150</v>
      </c>
      <c r="P88" s="101" t="s">
        <v>148</v>
      </c>
      <c r="R88" s="101" t="s">
        <v>154</v>
      </c>
    </row>
    <row r="89" spans="1:18" x14ac:dyDescent="0.2">
      <c r="A89" s="100">
        <v>5479</v>
      </c>
      <c r="B89" s="101" t="s">
        <v>252</v>
      </c>
      <c r="C89" s="101" t="s">
        <v>143</v>
      </c>
      <c r="D89" s="100" t="s">
        <v>148</v>
      </c>
      <c r="E89" s="101">
        <v>0.91</v>
      </c>
      <c r="J89" s="101" t="s">
        <v>150</v>
      </c>
      <c r="P89" s="101" t="s">
        <v>253</v>
      </c>
      <c r="R89" s="101" t="s">
        <v>253</v>
      </c>
    </row>
    <row r="90" spans="1:18" x14ac:dyDescent="0.2">
      <c r="A90" s="100">
        <v>5911</v>
      </c>
      <c r="B90" s="101" t="s">
        <v>254</v>
      </c>
      <c r="C90" s="101" t="s">
        <v>150</v>
      </c>
      <c r="D90" s="100" t="s">
        <v>154</v>
      </c>
      <c r="E90" s="101">
        <v>1.1299999999999999</v>
      </c>
      <c r="J90" s="101" t="s">
        <v>150</v>
      </c>
      <c r="P90" s="101" t="s">
        <v>148</v>
      </c>
      <c r="R90" s="101" t="s">
        <v>154</v>
      </c>
    </row>
    <row r="91" spans="1:18" x14ac:dyDescent="0.2">
      <c r="A91" s="100">
        <v>5456</v>
      </c>
      <c r="B91" s="101" t="s">
        <v>255</v>
      </c>
      <c r="C91" s="101" t="s">
        <v>151</v>
      </c>
      <c r="D91" s="100" t="s">
        <v>148</v>
      </c>
      <c r="E91" s="101">
        <v>1.34</v>
      </c>
      <c r="J91" s="101" t="s">
        <v>150</v>
      </c>
      <c r="P91" s="101" t="s">
        <v>148</v>
      </c>
      <c r="R91" s="101" t="s">
        <v>154</v>
      </c>
    </row>
    <row r="92" spans="1:18" x14ac:dyDescent="0.2">
      <c r="A92" s="100">
        <v>5516</v>
      </c>
      <c r="B92" s="101" t="s">
        <v>256</v>
      </c>
      <c r="C92" s="101" t="s">
        <v>156</v>
      </c>
      <c r="D92" s="100" t="s">
        <v>144</v>
      </c>
      <c r="E92" s="101">
        <v>0.79</v>
      </c>
      <c r="J92" s="101" t="s">
        <v>150</v>
      </c>
      <c r="P92" s="101" t="s">
        <v>154</v>
      </c>
      <c r="R92" s="101" t="s">
        <v>154</v>
      </c>
    </row>
    <row r="93" spans="1:18" x14ac:dyDescent="0.2">
      <c r="A93" s="100">
        <v>5669</v>
      </c>
      <c r="B93" s="101" t="s">
        <v>257</v>
      </c>
      <c r="C93" s="101" t="s">
        <v>151</v>
      </c>
      <c r="D93" s="100" t="s">
        <v>152</v>
      </c>
      <c r="E93" s="101">
        <v>1.34</v>
      </c>
      <c r="J93" s="101" t="s">
        <v>150</v>
      </c>
      <c r="P93" s="101" t="s">
        <v>154</v>
      </c>
      <c r="R93" s="101" t="s">
        <v>154</v>
      </c>
    </row>
    <row r="94" spans="1:18" x14ac:dyDescent="0.2">
      <c r="A94" s="100">
        <v>5480</v>
      </c>
      <c r="B94" s="101" t="s">
        <v>258</v>
      </c>
      <c r="C94" s="101" t="s">
        <v>156</v>
      </c>
      <c r="D94" s="100" t="s">
        <v>148</v>
      </c>
      <c r="E94" s="101">
        <v>0.79</v>
      </c>
      <c r="J94" s="101" t="s">
        <v>150</v>
      </c>
      <c r="P94" s="101" t="s">
        <v>154</v>
      </c>
      <c r="R94" s="101" t="s">
        <v>154</v>
      </c>
    </row>
    <row r="95" spans="1:18" x14ac:dyDescent="0.2">
      <c r="A95" s="100">
        <v>5912</v>
      </c>
      <c r="B95" s="101" t="s">
        <v>259</v>
      </c>
      <c r="C95" s="101" t="s">
        <v>150</v>
      </c>
      <c r="D95" s="100" t="s">
        <v>152</v>
      </c>
      <c r="E95" s="101">
        <v>1.1299999999999999</v>
      </c>
      <c r="J95" s="101" t="s">
        <v>150</v>
      </c>
      <c r="P95" s="101" t="s">
        <v>148</v>
      </c>
      <c r="R95" s="101" t="s">
        <v>154</v>
      </c>
    </row>
    <row r="96" spans="1:18" x14ac:dyDescent="0.2">
      <c r="A96" s="100">
        <v>5631</v>
      </c>
      <c r="B96" s="101" t="s">
        <v>260</v>
      </c>
      <c r="C96" s="101" t="s">
        <v>143</v>
      </c>
      <c r="D96" s="100" t="s">
        <v>148</v>
      </c>
      <c r="E96" s="101">
        <v>0.91</v>
      </c>
      <c r="J96" s="101" t="s">
        <v>150</v>
      </c>
      <c r="P96" s="101" t="s">
        <v>154</v>
      </c>
      <c r="R96" s="101" t="s">
        <v>154</v>
      </c>
    </row>
    <row r="97" spans="1:18" x14ac:dyDescent="0.2">
      <c r="A97" s="100">
        <v>5632</v>
      </c>
      <c r="B97" s="101" t="s">
        <v>261</v>
      </c>
      <c r="C97" s="101" t="s">
        <v>143</v>
      </c>
      <c r="D97" s="100" t="s">
        <v>144</v>
      </c>
      <c r="E97" s="101">
        <v>0.91</v>
      </c>
      <c r="J97" s="101" t="s">
        <v>150</v>
      </c>
      <c r="P97" s="101" t="s">
        <v>144</v>
      </c>
      <c r="R97" s="101" t="s">
        <v>148</v>
      </c>
    </row>
    <row r="98" spans="1:18" x14ac:dyDescent="0.2">
      <c r="A98" s="100">
        <v>5481</v>
      </c>
      <c r="B98" s="101" t="s">
        <v>262</v>
      </c>
      <c r="C98" s="101" t="s">
        <v>143</v>
      </c>
      <c r="D98" s="100" t="s">
        <v>148</v>
      </c>
      <c r="E98" s="101">
        <v>0.91</v>
      </c>
      <c r="J98" s="101" t="s">
        <v>150</v>
      </c>
      <c r="P98" s="101" t="s">
        <v>152</v>
      </c>
      <c r="R98" s="101" t="s">
        <v>154</v>
      </c>
    </row>
    <row r="99" spans="1:18" x14ac:dyDescent="0.2">
      <c r="A99" s="100">
        <v>5671</v>
      </c>
      <c r="B99" s="101" t="s">
        <v>263</v>
      </c>
      <c r="C99" s="101" t="s">
        <v>151</v>
      </c>
      <c r="D99" s="100" t="s">
        <v>152</v>
      </c>
      <c r="E99" s="101">
        <v>1.34</v>
      </c>
      <c r="J99" s="101" t="s">
        <v>150</v>
      </c>
      <c r="P99" s="101" t="s">
        <v>152</v>
      </c>
      <c r="R99" s="101" t="s">
        <v>152</v>
      </c>
    </row>
    <row r="100" spans="1:18" x14ac:dyDescent="0.2">
      <c r="A100" s="100">
        <v>5913</v>
      </c>
      <c r="B100" s="101" t="s">
        <v>264</v>
      </c>
      <c r="C100" s="101" t="s">
        <v>150</v>
      </c>
      <c r="D100" s="100" t="s">
        <v>154</v>
      </c>
      <c r="E100" s="101">
        <v>1.1299999999999999</v>
      </c>
      <c r="J100" s="101" t="s">
        <v>150</v>
      </c>
      <c r="P100" s="101" t="s">
        <v>154</v>
      </c>
      <c r="R100" s="101" t="s">
        <v>152</v>
      </c>
    </row>
    <row r="101" spans="1:18" x14ac:dyDescent="0.2">
      <c r="A101" s="100">
        <v>5715</v>
      </c>
      <c r="B101" s="101" t="s">
        <v>265</v>
      </c>
      <c r="C101" s="101" t="s">
        <v>161</v>
      </c>
      <c r="D101" s="100" t="s">
        <v>144</v>
      </c>
      <c r="E101" s="101">
        <v>1.28</v>
      </c>
      <c r="J101" s="101" t="s">
        <v>150</v>
      </c>
      <c r="P101" s="101" t="s">
        <v>148</v>
      </c>
      <c r="R101" s="101" t="s">
        <v>154</v>
      </c>
    </row>
    <row r="102" spans="1:18" x14ac:dyDescent="0.2">
      <c r="A102" s="100">
        <v>5855</v>
      </c>
      <c r="B102" s="101" t="s">
        <v>266</v>
      </c>
      <c r="C102" s="101" t="s">
        <v>161</v>
      </c>
      <c r="D102" s="100" t="s">
        <v>144</v>
      </c>
      <c r="E102" s="101">
        <v>1.28</v>
      </c>
      <c r="J102" s="101" t="s">
        <v>150</v>
      </c>
      <c r="P102" s="101" t="s">
        <v>253</v>
      </c>
      <c r="R102" s="101" t="s">
        <v>152</v>
      </c>
    </row>
    <row r="103" spans="1:18" x14ac:dyDescent="0.2">
      <c r="A103" s="100">
        <v>5518</v>
      </c>
      <c r="B103" s="101" t="s">
        <v>267</v>
      </c>
      <c r="C103" s="101" t="s">
        <v>156</v>
      </c>
      <c r="D103" s="100" t="s">
        <v>144</v>
      </c>
      <c r="E103" s="101">
        <v>0.79</v>
      </c>
      <c r="J103" s="101" t="s">
        <v>150</v>
      </c>
      <c r="P103" s="101" t="s">
        <v>253</v>
      </c>
      <c r="R103" s="101" t="s">
        <v>152</v>
      </c>
    </row>
    <row r="104" spans="1:18" x14ac:dyDescent="0.2">
      <c r="A104" s="100">
        <v>5633</v>
      </c>
      <c r="B104" s="101" t="s">
        <v>268</v>
      </c>
      <c r="C104" s="101" t="s">
        <v>143</v>
      </c>
      <c r="D104" s="100" t="s">
        <v>144</v>
      </c>
      <c r="E104" s="101">
        <v>0.91</v>
      </c>
      <c r="J104" s="101" t="s">
        <v>150</v>
      </c>
      <c r="P104" s="101" t="s">
        <v>152</v>
      </c>
      <c r="R104" s="101" t="s">
        <v>154</v>
      </c>
    </row>
    <row r="105" spans="1:18" x14ac:dyDescent="0.2">
      <c r="A105" s="100">
        <v>5634</v>
      </c>
      <c r="B105" s="101" t="s">
        <v>269</v>
      </c>
      <c r="C105" s="101" t="s">
        <v>143</v>
      </c>
      <c r="D105" s="100" t="s">
        <v>144</v>
      </c>
      <c r="E105" s="101">
        <v>0.91</v>
      </c>
      <c r="J105" s="101" t="s">
        <v>165</v>
      </c>
      <c r="P105" s="101" t="s">
        <v>144</v>
      </c>
      <c r="R105" s="101" t="s">
        <v>144</v>
      </c>
    </row>
    <row r="106" spans="1:18" x14ac:dyDescent="0.2">
      <c r="A106" s="100">
        <v>5482</v>
      </c>
      <c r="B106" s="101" t="s">
        <v>270</v>
      </c>
      <c r="C106" s="101" t="s">
        <v>143</v>
      </c>
      <c r="D106" s="100" t="s">
        <v>148</v>
      </c>
      <c r="E106" s="101">
        <v>0.91</v>
      </c>
      <c r="J106" s="101" t="s">
        <v>162</v>
      </c>
      <c r="P106" s="101" t="s">
        <v>144</v>
      </c>
      <c r="R106" s="101" t="s">
        <v>148</v>
      </c>
    </row>
    <row r="107" spans="1:18" x14ac:dyDescent="0.2">
      <c r="A107" s="100">
        <v>5635</v>
      </c>
      <c r="B107" s="101" t="s">
        <v>271</v>
      </c>
      <c r="C107" s="101" t="s">
        <v>170</v>
      </c>
      <c r="D107" s="100" t="s">
        <v>166</v>
      </c>
      <c r="E107" s="101">
        <v>0.46</v>
      </c>
      <c r="J107" s="101" t="s">
        <v>170</v>
      </c>
      <c r="P107" s="101" t="s">
        <v>144</v>
      </c>
      <c r="R107" s="101" t="s">
        <v>144</v>
      </c>
    </row>
    <row r="108" spans="1:18" x14ac:dyDescent="0.2">
      <c r="A108" s="100">
        <v>5584</v>
      </c>
      <c r="B108" s="101" t="s">
        <v>272</v>
      </c>
      <c r="C108" s="101" t="s">
        <v>162</v>
      </c>
      <c r="D108" s="100" t="s">
        <v>166</v>
      </c>
      <c r="E108" s="101">
        <v>0.62</v>
      </c>
      <c r="J108" s="101" t="s">
        <v>162</v>
      </c>
      <c r="P108" s="101" t="s">
        <v>144</v>
      </c>
      <c r="R108" s="101" t="s">
        <v>144</v>
      </c>
    </row>
    <row r="109" spans="1:18" x14ac:dyDescent="0.2">
      <c r="A109" s="100">
        <v>5914</v>
      </c>
      <c r="B109" s="101" t="s">
        <v>273</v>
      </c>
      <c r="C109" s="101" t="s">
        <v>150</v>
      </c>
      <c r="D109" s="100" t="s">
        <v>148</v>
      </c>
      <c r="E109" s="101">
        <v>1.1299999999999999</v>
      </c>
      <c r="J109" s="101" t="s">
        <v>162</v>
      </c>
      <c r="P109" s="101" t="s">
        <v>144</v>
      </c>
      <c r="R109" s="101" t="s">
        <v>144</v>
      </c>
    </row>
    <row r="110" spans="1:18" x14ac:dyDescent="0.2">
      <c r="A110" s="100">
        <v>5856</v>
      </c>
      <c r="B110" s="101" t="s">
        <v>274</v>
      </c>
      <c r="C110" s="101" t="s">
        <v>161</v>
      </c>
      <c r="D110" s="100" t="s">
        <v>144</v>
      </c>
      <c r="E110" s="101">
        <v>1.28</v>
      </c>
      <c r="J110" s="101" t="s">
        <v>162</v>
      </c>
      <c r="P110" s="101" t="s">
        <v>166</v>
      </c>
      <c r="R110" s="101" t="s">
        <v>144</v>
      </c>
    </row>
    <row r="111" spans="1:18" x14ac:dyDescent="0.2">
      <c r="A111" s="100">
        <v>5520</v>
      </c>
      <c r="B111" s="101" t="s">
        <v>275</v>
      </c>
      <c r="C111" s="101" t="s">
        <v>156</v>
      </c>
      <c r="D111" s="100" t="s">
        <v>148</v>
      </c>
      <c r="E111" s="101">
        <v>0.79</v>
      </c>
      <c r="J111" s="101" t="s">
        <v>162</v>
      </c>
      <c r="P111" s="101" t="s">
        <v>166</v>
      </c>
      <c r="R111" s="101" t="s">
        <v>144</v>
      </c>
    </row>
    <row r="112" spans="1:18" x14ac:dyDescent="0.2">
      <c r="A112" s="100">
        <v>5521</v>
      </c>
      <c r="B112" s="101" t="s">
        <v>276</v>
      </c>
      <c r="C112" s="101" t="s">
        <v>156</v>
      </c>
      <c r="D112" s="100" t="s">
        <v>144</v>
      </c>
      <c r="E112" s="101">
        <v>0.79</v>
      </c>
      <c r="J112" s="101" t="s">
        <v>165</v>
      </c>
      <c r="P112" s="101" t="s">
        <v>144</v>
      </c>
      <c r="R112" s="101" t="s">
        <v>144</v>
      </c>
    </row>
    <row r="113" spans="1:18" x14ac:dyDescent="0.2">
      <c r="A113" s="100">
        <v>5636</v>
      </c>
      <c r="B113" s="101" t="s">
        <v>277</v>
      </c>
      <c r="C113" s="101" t="s">
        <v>143</v>
      </c>
      <c r="D113" s="100" t="s">
        <v>144</v>
      </c>
      <c r="E113" s="101">
        <v>0.91</v>
      </c>
      <c r="J113" s="101" t="s">
        <v>170</v>
      </c>
      <c r="P113" s="101" t="s">
        <v>144</v>
      </c>
      <c r="R113" s="101" t="s">
        <v>148</v>
      </c>
    </row>
    <row r="114" spans="1:18" x14ac:dyDescent="0.2">
      <c r="A114" s="100">
        <v>5716</v>
      </c>
      <c r="B114" s="101" t="s">
        <v>278</v>
      </c>
      <c r="C114" s="101" t="s">
        <v>161</v>
      </c>
      <c r="D114" s="100" t="s">
        <v>144</v>
      </c>
      <c r="E114" s="101">
        <v>1.28</v>
      </c>
      <c r="J114" s="101" t="s">
        <v>165</v>
      </c>
      <c r="P114" s="101" t="s">
        <v>166</v>
      </c>
      <c r="R114" s="101" t="s">
        <v>144</v>
      </c>
    </row>
    <row r="115" spans="1:18" x14ac:dyDescent="0.2">
      <c r="A115" s="100">
        <v>5458</v>
      </c>
      <c r="B115" s="101" t="s">
        <v>279</v>
      </c>
      <c r="C115" s="101" t="s">
        <v>151</v>
      </c>
      <c r="D115" s="100" t="s">
        <v>154</v>
      </c>
      <c r="E115" s="101">
        <v>1.34</v>
      </c>
      <c r="J115" s="101" t="s">
        <v>170</v>
      </c>
      <c r="P115" s="101" t="s">
        <v>144</v>
      </c>
      <c r="R115" s="101" t="s">
        <v>144</v>
      </c>
    </row>
    <row r="116" spans="1:18" x14ac:dyDescent="0.2">
      <c r="A116" s="100">
        <v>5427</v>
      </c>
      <c r="B116" s="101" t="s">
        <v>280</v>
      </c>
      <c r="C116" s="101" t="s">
        <v>143</v>
      </c>
      <c r="D116" s="100" t="s">
        <v>144</v>
      </c>
      <c r="E116" s="101">
        <v>0.91</v>
      </c>
      <c r="J116" s="101" t="s">
        <v>162</v>
      </c>
      <c r="P116" s="101" t="s">
        <v>144</v>
      </c>
      <c r="R116" s="101" t="s">
        <v>148</v>
      </c>
    </row>
    <row r="117" spans="1:18" x14ac:dyDescent="0.2">
      <c r="A117" s="100">
        <v>5483</v>
      </c>
      <c r="B117" s="101" t="s">
        <v>281</v>
      </c>
      <c r="C117" s="101" t="s">
        <v>143</v>
      </c>
      <c r="D117" s="100" t="s">
        <v>148</v>
      </c>
      <c r="E117" s="101">
        <v>0.91</v>
      </c>
      <c r="J117" s="101" t="s">
        <v>165</v>
      </c>
      <c r="P117" s="101" t="s">
        <v>144</v>
      </c>
      <c r="R117" s="101" t="s">
        <v>144</v>
      </c>
    </row>
    <row r="118" spans="1:18" x14ac:dyDescent="0.2">
      <c r="A118" s="100">
        <v>5522</v>
      </c>
      <c r="B118" s="101" t="s">
        <v>282</v>
      </c>
      <c r="C118" s="101" t="s">
        <v>156</v>
      </c>
      <c r="D118" s="100" t="s">
        <v>148</v>
      </c>
      <c r="E118" s="101">
        <v>0.79</v>
      </c>
      <c r="J118" s="101" t="s">
        <v>165</v>
      </c>
      <c r="P118" s="101" t="s">
        <v>148</v>
      </c>
      <c r="R118" s="101" t="s">
        <v>154</v>
      </c>
    </row>
    <row r="119" spans="1:18" x14ac:dyDescent="0.2">
      <c r="A119" s="100">
        <v>5556</v>
      </c>
      <c r="B119" s="101" t="s">
        <v>283</v>
      </c>
      <c r="C119" s="101" t="s">
        <v>150</v>
      </c>
      <c r="D119" s="100" t="s">
        <v>154</v>
      </c>
      <c r="E119" s="101">
        <v>1.1299999999999999</v>
      </c>
      <c r="J119" s="101" t="s">
        <v>165</v>
      </c>
      <c r="P119" s="101" t="s">
        <v>166</v>
      </c>
      <c r="R119" s="101" t="s">
        <v>144</v>
      </c>
    </row>
    <row r="120" spans="1:18" x14ac:dyDescent="0.2">
      <c r="A120" s="100">
        <v>5557</v>
      </c>
      <c r="B120" s="101" t="s">
        <v>284</v>
      </c>
      <c r="C120" s="101" t="s">
        <v>150</v>
      </c>
      <c r="D120" s="100" t="s">
        <v>154</v>
      </c>
      <c r="E120" s="101">
        <v>1.1299999999999999</v>
      </c>
      <c r="J120" s="101" t="s">
        <v>165</v>
      </c>
      <c r="P120" s="101" t="s">
        <v>144</v>
      </c>
      <c r="R120" s="101" t="s">
        <v>148</v>
      </c>
    </row>
    <row r="121" spans="1:18" x14ac:dyDescent="0.2">
      <c r="A121" s="100">
        <v>5604</v>
      </c>
      <c r="B121" s="101" t="s">
        <v>285</v>
      </c>
      <c r="C121" s="101" t="s">
        <v>165</v>
      </c>
      <c r="D121" s="100" t="s">
        <v>144</v>
      </c>
      <c r="E121" s="101">
        <v>0.8</v>
      </c>
      <c r="J121" s="101" t="s">
        <v>165</v>
      </c>
      <c r="P121" s="101" t="s">
        <v>148</v>
      </c>
      <c r="R121" s="101" t="s">
        <v>148</v>
      </c>
    </row>
    <row r="122" spans="1:18" x14ac:dyDescent="0.2">
      <c r="A122" s="100">
        <v>5717</v>
      </c>
      <c r="B122" s="101" t="s">
        <v>286</v>
      </c>
      <c r="C122" s="101" t="s">
        <v>161</v>
      </c>
      <c r="D122" s="100" t="s">
        <v>144</v>
      </c>
      <c r="E122" s="101">
        <v>1.28</v>
      </c>
      <c r="J122" s="101" t="s">
        <v>165</v>
      </c>
      <c r="P122" s="101" t="s">
        <v>148</v>
      </c>
      <c r="R122" s="101" t="s">
        <v>144</v>
      </c>
    </row>
    <row r="123" spans="1:18" x14ac:dyDescent="0.2">
      <c r="A123" s="100">
        <v>5523</v>
      </c>
      <c r="B123" s="101" t="s">
        <v>287</v>
      </c>
      <c r="C123" s="101" t="s">
        <v>156</v>
      </c>
      <c r="D123" s="100" t="s">
        <v>144</v>
      </c>
      <c r="E123" s="101">
        <v>0.79</v>
      </c>
      <c r="J123" s="101" t="s">
        <v>165</v>
      </c>
      <c r="P123" s="101" t="s">
        <v>148</v>
      </c>
      <c r="R123" s="101" t="s">
        <v>148</v>
      </c>
    </row>
    <row r="124" spans="1:18" x14ac:dyDescent="0.2">
      <c r="A124" s="100">
        <v>5718</v>
      </c>
      <c r="B124" s="101" t="s">
        <v>288</v>
      </c>
      <c r="C124" s="101" t="s">
        <v>161</v>
      </c>
      <c r="D124" s="100" t="s">
        <v>144</v>
      </c>
      <c r="E124" s="101">
        <v>1.28</v>
      </c>
      <c r="J124" s="101" t="s">
        <v>165</v>
      </c>
      <c r="P124" s="101" t="s">
        <v>144</v>
      </c>
      <c r="R124" s="101" t="s">
        <v>144</v>
      </c>
    </row>
    <row r="125" spans="1:18" x14ac:dyDescent="0.2">
      <c r="A125" s="100">
        <v>5559</v>
      </c>
      <c r="B125" s="101" t="s">
        <v>289</v>
      </c>
      <c r="C125" s="101" t="s">
        <v>150</v>
      </c>
      <c r="D125" s="100" t="s">
        <v>148</v>
      </c>
      <c r="E125" s="101">
        <v>1.1299999999999999</v>
      </c>
      <c r="J125" s="101" t="s">
        <v>143</v>
      </c>
      <c r="P125" s="101" t="s">
        <v>144</v>
      </c>
      <c r="R125" s="101" t="s">
        <v>148</v>
      </c>
    </row>
    <row r="126" spans="1:18" x14ac:dyDescent="0.2">
      <c r="A126" s="100">
        <v>5857</v>
      </c>
      <c r="B126" s="101" t="s">
        <v>290</v>
      </c>
      <c r="C126" s="101" t="s">
        <v>161</v>
      </c>
      <c r="D126" s="100" t="s">
        <v>144</v>
      </c>
      <c r="E126" s="101">
        <v>1.28</v>
      </c>
      <c r="J126" s="101" t="s">
        <v>143</v>
      </c>
      <c r="P126" s="101" t="s">
        <v>144</v>
      </c>
      <c r="R126" s="101" t="s">
        <v>144</v>
      </c>
    </row>
    <row r="127" spans="1:18" x14ac:dyDescent="0.2">
      <c r="A127" s="100">
        <v>5428</v>
      </c>
      <c r="B127" s="101" t="s">
        <v>291</v>
      </c>
      <c r="C127" s="101" t="s">
        <v>143</v>
      </c>
      <c r="D127" s="100" t="s">
        <v>144</v>
      </c>
      <c r="E127" s="101">
        <v>0.91</v>
      </c>
      <c r="J127" s="101" t="s">
        <v>143</v>
      </c>
      <c r="P127" s="101" t="s">
        <v>144</v>
      </c>
      <c r="R127" s="101" t="s">
        <v>144</v>
      </c>
    </row>
    <row r="128" spans="1:18" x14ac:dyDescent="0.2">
      <c r="A128" s="100">
        <v>5719</v>
      </c>
      <c r="B128" s="101" t="s">
        <v>292</v>
      </c>
      <c r="C128" s="101" t="s">
        <v>161</v>
      </c>
      <c r="D128" s="100" t="s">
        <v>144</v>
      </c>
      <c r="E128" s="101">
        <v>1.28</v>
      </c>
      <c r="J128" s="101" t="s">
        <v>170</v>
      </c>
      <c r="P128" s="101" t="s">
        <v>144</v>
      </c>
      <c r="R128" s="101" t="s">
        <v>144</v>
      </c>
    </row>
    <row r="129" spans="1:18" x14ac:dyDescent="0.2">
      <c r="A129" s="100">
        <v>5720</v>
      </c>
      <c r="B129" s="101" t="s">
        <v>293</v>
      </c>
      <c r="C129" s="101" t="s">
        <v>161</v>
      </c>
      <c r="D129" s="100" t="s">
        <v>144</v>
      </c>
      <c r="E129" s="101">
        <v>1.28</v>
      </c>
      <c r="J129" s="101" t="s">
        <v>170</v>
      </c>
      <c r="P129" s="101" t="s">
        <v>144</v>
      </c>
      <c r="R129" s="101" t="s">
        <v>148</v>
      </c>
    </row>
    <row r="130" spans="1:18" x14ac:dyDescent="0.2">
      <c r="A130" s="100">
        <v>5721</v>
      </c>
      <c r="B130" s="101" t="s">
        <v>294</v>
      </c>
      <c r="C130" s="101" t="s">
        <v>161</v>
      </c>
      <c r="D130" s="100" t="s">
        <v>144</v>
      </c>
      <c r="E130" s="101">
        <v>1.28</v>
      </c>
      <c r="J130" s="101" t="s">
        <v>143</v>
      </c>
      <c r="P130" s="101" t="s">
        <v>144</v>
      </c>
      <c r="R130" s="101" t="s">
        <v>144</v>
      </c>
    </row>
    <row r="131" spans="1:18" x14ac:dyDescent="0.2">
      <c r="A131" s="100">
        <v>5484</v>
      </c>
      <c r="B131" s="101" t="s">
        <v>295</v>
      </c>
      <c r="C131" s="101" t="s">
        <v>143</v>
      </c>
      <c r="D131" s="100" t="s">
        <v>148</v>
      </c>
      <c r="E131" s="101">
        <v>0.91</v>
      </c>
      <c r="J131" s="101" t="s">
        <v>143</v>
      </c>
      <c r="P131" s="101" t="s">
        <v>154</v>
      </c>
      <c r="R131" s="101" t="s">
        <v>154</v>
      </c>
    </row>
    <row r="132" spans="1:18" x14ac:dyDescent="0.2">
      <c r="A132" s="100">
        <v>5541</v>
      </c>
      <c r="B132" s="101" t="s">
        <v>296</v>
      </c>
      <c r="C132" s="101" t="s">
        <v>156</v>
      </c>
      <c r="D132" s="100" t="s">
        <v>148</v>
      </c>
      <c r="E132" s="101">
        <v>0.79</v>
      </c>
      <c r="J132" s="101" t="s">
        <v>143</v>
      </c>
      <c r="P132" s="101" t="s">
        <v>148</v>
      </c>
      <c r="R132" s="101" t="s">
        <v>148</v>
      </c>
    </row>
    <row r="133" spans="1:18" x14ac:dyDescent="0.2">
      <c r="A133" s="100">
        <v>5485</v>
      </c>
      <c r="B133" s="101" t="s">
        <v>297</v>
      </c>
      <c r="C133" s="101" t="s">
        <v>143</v>
      </c>
      <c r="D133" s="100" t="s">
        <v>148</v>
      </c>
      <c r="E133" s="101">
        <v>0.91</v>
      </c>
      <c r="J133" s="101" t="s">
        <v>143</v>
      </c>
      <c r="P133" s="101" t="s">
        <v>144</v>
      </c>
      <c r="R133" s="101" t="s">
        <v>144</v>
      </c>
    </row>
    <row r="134" spans="1:18" x14ac:dyDescent="0.2">
      <c r="A134" s="100">
        <v>5817</v>
      </c>
      <c r="B134" s="101" t="s">
        <v>298</v>
      </c>
      <c r="C134" s="101" t="s">
        <v>151</v>
      </c>
      <c r="D134" s="100" t="s">
        <v>154</v>
      </c>
      <c r="E134" s="101">
        <v>1.34</v>
      </c>
      <c r="J134" s="101" t="s">
        <v>143</v>
      </c>
      <c r="P134" s="101" t="s">
        <v>144</v>
      </c>
      <c r="R134" s="101" t="s">
        <v>144</v>
      </c>
    </row>
    <row r="135" spans="1:18" x14ac:dyDescent="0.2">
      <c r="A135" s="100">
        <v>5560</v>
      </c>
      <c r="B135" s="101" t="s">
        <v>299</v>
      </c>
      <c r="C135" s="101" t="s">
        <v>150</v>
      </c>
      <c r="D135" s="100" t="s">
        <v>154</v>
      </c>
      <c r="E135" s="101">
        <v>1.1299999999999999</v>
      </c>
      <c r="J135" s="101" t="s">
        <v>143</v>
      </c>
      <c r="P135" s="101" t="s">
        <v>144</v>
      </c>
      <c r="R135" s="101" t="s">
        <v>144</v>
      </c>
    </row>
    <row r="136" spans="1:18" x14ac:dyDescent="0.2">
      <c r="A136" s="100">
        <v>5561</v>
      </c>
      <c r="B136" s="101" t="s">
        <v>300</v>
      </c>
      <c r="C136" s="101" t="s">
        <v>150</v>
      </c>
      <c r="D136" s="100" t="s">
        <v>144</v>
      </c>
      <c r="E136" s="101">
        <v>1.1299999999999999</v>
      </c>
      <c r="J136" s="101" t="s">
        <v>170</v>
      </c>
      <c r="P136" s="101" t="s">
        <v>144</v>
      </c>
      <c r="R136" s="101" t="s">
        <v>144</v>
      </c>
    </row>
    <row r="137" spans="1:18" x14ac:dyDescent="0.2">
      <c r="A137" s="100">
        <v>5722</v>
      </c>
      <c r="B137" s="101" t="s">
        <v>301</v>
      </c>
      <c r="C137" s="101" t="s">
        <v>161</v>
      </c>
      <c r="D137" s="100" t="s">
        <v>144</v>
      </c>
      <c r="E137" s="101">
        <v>1.28</v>
      </c>
      <c r="J137" s="101" t="s">
        <v>143</v>
      </c>
      <c r="P137" s="101" t="s">
        <v>144</v>
      </c>
      <c r="R137" s="101" t="s">
        <v>144</v>
      </c>
    </row>
    <row r="138" spans="1:18" x14ac:dyDescent="0.2">
      <c r="A138" s="100">
        <v>5405</v>
      </c>
      <c r="B138" s="101" t="s">
        <v>302</v>
      </c>
      <c r="C138" s="101" t="s">
        <v>145</v>
      </c>
      <c r="D138" s="100" t="s">
        <v>148</v>
      </c>
      <c r="E138" s="101">
        <v>1.58</v>
      </c>
      <c r="J138" s="101" t="s">
        <v>143</v>
      </c>
      <c r="P138" s="101" t="s">
        <v>148</v>
      </c>
      <c r="R138" s="101" t="s">
        <v>148</v>
      </c>
    </row>
    <row r="139" spans="1:18" x14ac:dyDescent="0.2">
      <c r="A139" s="100">
        <v>5656</v>
      </c>
      <c r="B139" s="101" t="s">
        <v>303</v>
      </c>
      <c r="C139" s="101" t="s">
        <v>143</v>
      </c>
      <c r="D139" s="100" t="s">
        <v>144</v>
      </c>
      <c r="E139" s="101">
        <v>0.91</v>
      </c>
      <c r="J139" s="101" t="s">
        <v>143</v>
      </c>
      <c r="P139" s="101" t="s">
        <v>166</v>
      </c>
      <c r="R139" s="101" t="s">
        <v>144</v>
      </c>
    </row>
    <row r="140" spans="1:18" x14ac:dyDescent="0.2">
      <c r="A140" s="100">
        <v>5819</v>
      </c>
      <c r="B140" s="101" t="s">
        <v>304</v>
      </c>
      <c r="C140" s="101" t="s">
        <v>151</v>
      </c>
      <c r="D140" s="100" t="s">
        <v>152</v>
      </c>
      <c r="E140" s="101">
        <v>1.34</v>
      </c>
      <c r="J140" s="101" t="s">
        <v>143</v>
      </c>
      <c r="P140" s="101" t="s">
        <v>144</v>
      </c>
      <c r="R140" s="101" t="s">
        <v>144</v>
      </c>
    </row>
    <row r="141" spans="1:18" x14ac:dyDescent="0.2">
      <c r="A141" s="100">
        <v>5673</v>
      </c>
      <c r="B141" s="101" t="s">
        <v>305</v>
      </c>
      <c r="C141" s="101" t="s">
        <v>151</v>
      </c>
      <c r="D141" s="100" t="s">
        <v>154</v>
      </c>
      <c r="E141" s="101">
        <v>1.34</v>
      </c>
      <c r="J141" s="101" t="s">
        <v>143</v>
      </c>
      <c r="P141" s="101" t="s">
        <v>148</v>
      </c>
      <c r="R141" s="101" t="s">
        <v>144</v>
      </c>
    </row>
    <row r="142" spans="1:18" x14ac:dyDescent="0.2">
      <c r="A142" s="100">
        <v>5885</v>
      </c>
      <c r="B142" s="101" t="s">
        <v>306</v>
      </c>
      <c r="C142" s="101" t="s">
        <v>172</v>
      </c>
      <c r="D142" s="100" t="s">
        <v>144</v>
      </c>
      <c r="E142" s="101">
        <v>0.99</v>
      </c>
      <c r="J142" s="101" t="s">
        <v>143</v>
      </c>
      <c r="P142" s="101" t="s">
        <v>166</v>
      </c>
      <c r="R142" s="101" t="s">
        <v>144</v>
      </c>
    </row>
    <row r="143" spans="1:18" x14ac:dyDescent="0.2">
      <c r="A143" s="100">
        <v>5804</v>
      </c>
      <c r="B143" s="101" t="s">
        <v>307</v>
      </c>
      <c r="C143" s="101" t="s">
        <v>156</v>
      </c>
      <c r="D143" s="100" t="s">
        <v>148</v>
      </c>
      <c r="E143" s="101">
        <v>0.79</v>
      </c>
      <c r="J143" s="101" t="s">
        <v>143</v>
      </c>
      <c r="P143" s="101" t="s">
        <v>144</v>
      </c>
      <c r="R143" s="101" t="s">
        <v>144</v>
      </c>
    </row>
    <row r="144" spans="1:18" x14ac:dyDescent="0.2">
      <c r="A144" s="100">
        <v>5806</v>
      </c>
      <c r="B144" s="101" t="s">
        <v>308</v>
      </c>
      <c r="C144" s="101" t="s">
        <v>165</v>
      </c>
      <c r="D144" s="100" t="s">
        <v>148</v>
      </c>
      <c r="E144" s="101">
        <v>0.8</v>
      </c>
      <c r="J144" s="101" t="s">
        <v>143</v>
      </c>
      <c r="P144" s="101" t="s">
        <v>144</v>
      </c>
      <c r="R144" s="101" t="s">
        <v>148</v>
      </c>
    </row>
    <row r="145" spans="1:18" x14ac:dyDescent="0.2">
      <c r="A145" s="100">
        <v>5585</v>
      </c>
      <c r="B145" s="101" t="s">
        <v>309</v>
      </c>
      <c r="C145" s="101" t="s">
        <v>162</v>
      </c>
      <c r="D145" s="100" t="s">
        <v>144</v>
      </c>
      <c r="E145" s="101">
        <v>0.62</v>
      </c>
      <c r="J145" s="101" t="s">
        <v>143</v>
      </c>
      <c r="P145" s="101" t="s">
        <v>166</v>
      </c>
      <c r="R145" s="101" t="s">
        <v>144</v>
      </c>
    </row>
    <row r="146" spans="1:18" x14ac:dyDescent="0.2">
      <c r="A146" s="100">
        <v>5754</v>
      </c>
      <c r="B146" s="101" t="s">
        <v>310</v>
      </c>
      <c r="C146" s="101" t="s">
        <v>150</v>
      </c>
      <c r="D146" s="100" t="s">
        <v>154</v>
      </c>
      <c r="E146" s="101">
        <v>1.1299999999999999</v>
      </c>
      <c r="J146" s="101" t="s">
        <v>170</v>
      </c>
      <c r="P146" s="101" t="s">
        <v>166</v>
      </c>
      <c r="R146" s="101" t="s">
        <v>166</v>
      </c>
    </row>
    <row r="147" spans="1:18" x14ac:dyDescent="0.2">
      <c r="A147" s="100">
        <v>5871</v>
      </c>
      <c r="B147" s="101" t="s">
        <v>311</v>
      </c>
      <c r="C147" s="101" t="s">
        <v>150</v>
      </c>
      <c r="D147" s="100" t="s">
        <v>152</v>
      </c>
      <c r="E147" s="101">
        <v>1.1299999999999999</v>
      </c>
      <c r="J147" s="101" t="s">
        <v>143</v>
      </c>
      <c r="P147" s="101" t="s">
        <v>144</v>
      </c>
      <c r="R147" s="101" t="s">
        <v>144</v>
      </c>
    </row>
    <row r="148" spans="1:18" x14ac:dyDescent="0.2">
      <c r="A148" s="100">
        <v>5741</v>
      </c>
      <c r="B148" s="101" t="s">
        <v>312</v>
      </c>
      <c r="C148" s="101" t="s">
        <v>150</v>
      </c>
      <c r="D148" s="100" t="s">
        <v>154</v>
      </c>
      <c r="E148" s="101">
        <v>1.1299999999999999</v>
      </c>
      <c r="J148" s="101" t="s">
        <v>143</v>
      </c>
      <c r="P148" s="101" t="s">
        <v>148</v>
      </c>
      <c r="R148" s="101" t="s">
        <v>148</v>
      </c>
    </row>
    <row r="149" spans="1:18" x14ac:dyDescent="0.2">
      <c r="A149" s="100">
        <v>5486</v>
      </c>
      <c r="B149" s="101" t="s">
        <v>313</v>
      </c>
      <c r="C149" s="101" t="s">
        <v>143</v>
      </c>
      <c r="D149" s="100" t="s">
        <v>148</v>
      </c>
      <c r="E149" s="101">
        <v>0.91</v>
      </c>
      <c r="J149" s="101" t="s">
        <v>170</v>
      </c>
      <c r="P149" s="101" t="s">
        <v>144</v>
      </c>
      <c r="R149" s="101" t="s">
        <v>148</v>
      </c>
    </row>
    <row r="150" spans="1:18" x14ac:dyDescent="0.2">
      <c r="A150" s="100">
        <v>5474</v>
      </c>
      <c r="B150" s="101" t="s">
        <v>314</v>
      </c>
      <c r="C150" s="101" t="s">
        <v>143</v>
      </c>
      <c r="D150" s="100" t="s">
        <v>154</v>
      </c>
      <c r="E150" s="101">
        <v>0.91</v>
      </c>
      <c r="J150" s="101" t="s">
        <v>143</v>
      </c>
      <c r="P150" s="101" t="s">
        <v>148</v>
      </c>
      <c r="R150" s="101" t="s">
        <v>148</v>
      </c>
    </row>
    <row r="151" spans="1:18" x14ac:dyDescent="0.2">
      <c r="A151" s="100">
        <v>5758</v>
      </c>
      <c r="B151" s="101" t="s">
        <v>315</v>
      </c>
      <c r="C151" s="101" t="s">
        <v>150</v>
      </c>
      <c r="D151" s="100" t="s">
        <v>154</v>
      </c>
      <c r="E151" s="101">
        <v>1.1299999999999999</v>
      </c>
      <c r="J151" s="101" t="s">
        <v>143</v>
      </c>
      <c r="P151" s="101" t="s">
        <v>148</v>
      </c>
      <c r="R151" s="101" t="s">
        <v>144</v>
      </c>
    </row>
    <row r="152" spans="1:18" x14ac:dyDescent="0.2">
      <c r="A152" s="100">
        <v>5726</v>
      </c>
      <c r="B152" s="101" t="s">
        <v>316</v>
      </c>
      <c r="C152" s="101" t="s">
        <v>161</v>
      </c>
      <c r="D152" s="100" t="s">
        <v>148</v>
      </c>
      <c r="E152" s="101">
        <v>1.28</v>
      </c>
      <c r="J152" s="101" t="s">
        <v>143</v>
      </c>
      <c r="P152" s="101" t="s">
        <v>148</v>
      </c>
      <c r="R152" s="101" t="s">
        <v>148</v>
      </c>
    </row>
    <row r="153" spans="1:18" x14ac:dyDescent="0.2">
      <c r="A153" s="100">
        <v>5498</v>
      </c>
      <c r="B153" s="101" t="s">
        <v>317</v>
      </c>
      <c r="C153" s="101" t="s">
        <v>143</v>
      </c>
      <c r="D153" s="100" t="s">
        <v>148</v>
      </c>
      <c r="E153" s="101">
        <v>0.91</v>
      </c>
      <c r="J153" s="101" t="s">
        <v>143</v>
      </c>
      <c r="P153" s="101" t="s">
        <v>148</v>
      </c>
      <c r="R153" s="101" t="s">
        <v>148</v>
      </c>
    </row>
    <row r="154" spans="1:18" x14ac:dyDescent="0.2">
      <c r="A154" s="100">
        <v>5889</v>
      </c>
      <c r="B154" s="101" t="s">
        <v>318</v>
      </c>
      <c r="C154" s="101" t="s">
        <v>172</v>
      </c>
      <c r="D154" s="100" t="s">
        <v>144</v>
      </c>
      <c r="E154" s="101">
        <v>0.99</v>
      </c>
      <c r="J154" s="101" t="s">
        <v>143</v>
      </c>
      <c r="P154" s="101" t="s">
        <v>148</v>
      </c>
      <c r="R154" s="101" t="s">
        <v>148</v>
      </c>
    </row>
    <row r="155" spans="1:18" x14ac:dyDescent="0.2">
      <c r="A155" s="100">
        <v>5586</v>
      </c>
      <c r="B155" s="101" t="s">
        <v>162</v>
      </c>
      <c r="C155" s="101" t="s">
        <v>162</v>
      </c>
      <c r="D155" s="100" t="s">
        <v>166</v>
      </c>
      <c r="E155" s="101">
        <v>0.62</v>
      </c>
      <c r="J155" s="101" t="s">
        <v>156</v>
      </c>
      <c r="P155" s="101" t="s">
        <v>152</v>
      </c>
      <c r="R155" s="101" t="s">
        <v>154</v>
      </c>
    </row>
    <row r="156" spans="1:18" x14ac:dyDescent="0.2">
      <c r="A156" s="100">
        <v>5406</v>
      </c>
      <c r="B156" s="101" t="s">
        <v>319</v>
      </c>
      <c r="C156" s="101" t="s">
        <v>145</v>
      </c>
      <c r="D156" s="100" t="s">
        <v>154</v>
      </c>
      <c r="E156" s="101">
        <v>1.58</v>
      </c>
      <c r="J156" s="101" t="s">
        <v>151</v>
      </c>
      <c r="P156" s="101" t="s">
        <v>152</v>
      </c>
      <c r="R156" s="101" t="s">
        <v>154</v>
      </c>
    </row>
    <row r="157" spans="1:18" x14ac:dyDescent="0.2">
      <c r="A157" s="100">
        <v>5637</v>
      </c>
      <c r="B157" s="101" t="s">
        <v>320</v>
      </c>
      <c r="C157" s="101" t="s">
        <v>143</v>
      </c>
      <c r="D157" s="100" t="s">
        <v>144</v>
      </c>
      <c r="E157" s="101">
        <v>0.91</v>
      </c>
      <c r="J157" s="101" t="s">
        <v>151</v>
      </c>
      <c r="P157" s="101" t="s">
        <v>152</v>
      </c>
      <c r="R157" s="101" t="s">
        <v>152</v>
      </c>
    </row>
    <row r="158" spans="1:18" x14ac:dyDescent="0.2">
      <c r="A158" s="100">
        <v>5872</v>
      </c>
      <c r="B158" s="101" t="s">
        <v>321</v>
      </c>
      <c r="C158" s="101" t="s">
        <v>150</v>
      </c>
      <c r="D158" s="100" t="s">
        <v>154</v>
      </c>
      <c r="E158" s="101">
        <v>1.1299999999999999</v>
      </c>
      <c r="J158" s="101" t="s">
        <v>151</v>
      </c>
      <c r="P158" s="101" t="s">
        <v>152</v>
      </c>
      <c r="R158" s="101" t="s">
        <v>154</v>
      </c>
    </row>
    <row r="159" spans="1:18" x14ac:dyDescent="0.2">
      <c r="A159" s="100">
        <v>5873</v>
      </c>
      <c r="B159" s="101" t="s">
        <v>322</v>
      </c>
      <c r="C159" s="101" t="s">
        <v>150</v>
      </c>
      <c r="D159" s="100" t="s">
        <v>152</v>
      </c>
      <c r="E159" s="101">
        <v>1.1299999999999999</v>
      </c>
      <c r="J159" s="101" t="s">
        <v>151</v>
      </c>
      <c r="P159" s="101" t="s">
        <v>152</v>
      </c>
      <c r="R159" s="101" t="s">
        <v>152</v>
      </c>
    </row>
    <row r="160" spans="1:18" x14ac:dyDescent="0.2">
      <c r="A160" s="100">
        <v>5587</v>
      </c>
      <c r="B160" s="101" t="s">
        <v>323</v>
      </c>
      <c r="C160" s="101" t="s">
        <v>162</v>
      </c>
      <c r="D160" s="100" t="s">
        <v>166</v>
      </c>
      <c r="E160" s="101">
        <v>0.62</v>
      </c>
      <c r="J160" s="101" t="s">
        <v>151</v>
      </c>
      <c r="P160" s="101" t="s">
        <v>152</v>
      </c>
      <c r="R160" s="101" t="s">
        <v>154</v>
      </c>
    </row>
    <row r="161" spans="1:18" x14ac:dyDescent="0.2">
      <c r="A161" s="100">
        <v>5731</v>
      </c>
      <c r="B161" s="101" t="s">
        <v>324</v>
      </c>
      <c r="C161" s="101" t="s">
        <v>161</v>
      </c>
      <c r="D161" s="100" t="s">
        <v>148</v>
      </c>
      <c r="E161" s="101">
        <v>1.28</v>
      </c>
      <c r="J161" s="101" t="s">
        <v>151</v>
      </c>
      <c r="P161" s="101" t="s">
        <v>152</v>
      </c>
      <c r="R161" s="101" t="s">
        <v>152</v>
      </c>
    </row>
    <row r="162" spans="1:18" x14ac:dyDescent="0.2">
      <c r="A162" s="100">
        <v>5750</v>
      </c>
      <c r="B162" s="101" t="s">
        <v>325</v>
      </c>
      <c r="C162" s="101" t="s">
        <v>150</v>
      </c>
      <c r="D162" s="100" t="s">
        <v>154</v>
      </c>
      <c r="E162" s="101">
        <v>1.1299999999999999</v>
      </c>
      <c r="J162" s="101" t="s">
        <v>151</v>
      </c>
      <c r="P162" s="101" t="s">
        <v>154</v>
      </c>
      <c r="R162" s="101" t="s">
        <v>154</v>
      </c>
    </row>
    <row r="163" spans="1:18" x14ac:dyDescent="0.2">
      <c r="A163" s="100">
        <v>5407</v>
      </c>
      <c r="B163" s="101" t="s">
        <v>326</v>
      </c>
      <c r="C163" s="101" t="s">
        <v>145</v>
      </c>
      <c r="D163" s="100" t="s">
        <v>154</v>
      </c>
      <c r="E163" s="101">
        <v>1.58</v>
      </c>
      <c r="J163" s="101" t="s">
        <v>151</v>
      </c>
      <c r="P163" s="101" t="s">
        <v>154</v>
      </c>
      <c r="R163" s="101" t="s">
        <v>154</v>
      </c>
    </row>
    <row r="164" spans="1:18" x14ac:dyDescent="0.2">
      <c r="A164" s="100">
        <v>5755</v>
      </c>
      <c r="B164" s="101" t="s">
        <v>327</v>
      </c>
      <c r="C164" s="101" t="s">
        <v>150</v>
      </c>
      <c r="D164" s="100" t="s">
        <v>154</v>
      </c>
      <c r="E164" s="101">
        <v>1.1299999999999999</v>
      </c>
      <c r="J164" s="101" t="s">
        <v>156</v>
      </c>
      <c r="P164" s="101" t="s">
        <v>152</v>
      </c>
      <c r="R164" s="101" t="s">
        <v>154</v>
      </c>
    </row>
    <row r="165" spans="1:18" x14ac:dyDescent="0.2">
      <c r="A165" s="100">
        <v>5638</v>
      </c>
      <c r="B165" s="101" t="s">
        <v>328</v>
      </c>
      <c r="C165" s="101" t="s">
        <v>143</v>
      </c>
      <c r="D165" s="100" t="s">
        <v>144</v>
      </c>
      <c r="E165" s="101">
        <v>0.91</v>
      </c>
      <c r="J165" s="101" t="s">
        <v>151</v>
      </c>
      <c r="P165" s="101" t="s">
        <v>152</v>
      </c>
      <c r="R165" s="101" t="s">
        <v>154</v>
      </c>
    </row>
    <row r="166" spans="1:18" x14ac:dyDescent="0.2">
      <c r="A166" s="100">
        <v>5429</v>
      </c>
      <c r="B166" s="101" t="s">
        <v>329</v>
      </c>
      <c r="C166" s="101" t="s">
        <v>161</v>
      </c>
      <c r="D166" s="100" t="s">
        <v>148</v>
      </c>
      <c r="E166" s="101">
        <v>1.28</v>
      </c>
      <c r="J166" s="101" t="s">
        <v>151</v>
      </c>
      <c r="P166" s="101" t="s">
        <v>148</v>
      </c>
      <c r="R166" s="101" t="s">
        <v>148</v>
      </c>
    </row>
    <row r="167" spans="1:18" x14ac:dyDescent="0.2">
      <c r="A167" s="100">
        <v>5674</v>
      </c>
      <c r="B167" s="101" t="s">
        <v>330</v>
      </c>
      <c r="C167" s="101" t="s">
        <v>151</v>
      </c>
      <c r="D167" s="100" t="s">
        <v>152</v>
      </c>
      <c r="E167" s="101">
        <v>1.34</v>
      </c>
      <c r="J167" s="101" t="s">
        <v>151</v>
      </c>
      <c r="P167" s="101" t="s">
        <v>148</v>
      </c>
      <c r="R167" s="101" t="s">
        <v>154</v>
      </c>
    </row>
    <row r="168" spans="1:18" x14ac:dyDescent="0.2">
      <c r="A168" s="100">
        <v>5675</v>
      </c>
      <c r="B168" s="101" t="s">
        <v>331</v>
      </c>
      <c r="C168" s="101" t="s">
        <v>151</v>
      </c>
      <c r="D168" s="100" t="s">
        <v>154</v>
      </c>
      <c r="E168" s="101">
        <v>1.34</v>
      </c>
      <c r="J168" s="101" t="s">
        <v>151</v>
      </c>
      <c r="P168" s="101" t="s">
        <v>253</v>
      </c>
      <c r="R168" s="101" t="s">
        <v>152</v>
      </c>
    </row>
    <row r="169" spans="1:18" x14ac:dyDescent="0.2">
      <c r="A169" s="100">
        <v>5858</v>
      </c>
      <c r="B169" s="101" t="s">
        <v>332</v>
      </c>
      <c r="C169" s="101" t="s">
        <v>161</v>
      </c>
      <c r="D169" s="100" t="s">
        <v>144</v>
      </c>
      <c r="E169" s="101">
        <v>1.28</v>
      </c>
      <c r="J169" s="101" t="s">
        <v>151</v>
      </c>
      <c r="P169" s="101" t="s">
        <v>154</v>
      </c>
      <c r="R169" s="101" t="s">
        <v>154</v>
      </c>
    </row>
    <row r="170" spans="1:18" x14ac:dyDescent="0.2">
      <c r="A170" s="100">
        <v>5639</v>
      </c>
      <c r="B170" s="101" t="s">
        <v>333</v>
      </c>
      <c r="C170" s="101" t="s">
        <v>143</v>
      </c>
      <c r="D170" s="100" t="s">
        <v>144</v>
      </c>
      <c r="E170" s="101">
        <v>0.91</v>
      </c>
      <c r="J170" s="101" t="s">
        <v>156</v>
      </c>
      <c r="P170" s="101" t="s">
        <v>152</v>
      </c>
      <c r="R170" s="101" t="s">
        <v>154</v>
      </c>
    </row>
    <row r="171" spans="1:18" x14ac:dyDescent="0.2">
      <c r="A171" s="100">
        <v>5487</v>
      </c>
      <c r="B171" s="101" t="s">
        <v>334</v>
      </c>
      <c r="C171" s="101" t="s">
        <v>156</v>
      </c>
      <c r="D171" s="100" t="s">
        <v>148</v>
      </c>
      <c r="E171" s="101">
        <v>0.79</v>
      </c>
      <c r="J171" s="101" t="s">
        <v>161</v>
      </c>
      <c r="P171" s="101" t="s">
        <v>144</v>
      </c>
      <c r="R171" s="101" t="s">
        <v>148</v>
      </c>
    </row>
    <row r="172" spans="1:18" x14ac:dyDescent="0.2">
      <c r="A172" s="100">
        <v>5640</v>
      </c>
      <c r="B172" s="101" t="s">
        <v>335</v>
      </c>
      <c r="C172" s="101" t="s">
        <v>143</v>
      </c>
      <c r="D172" s="100" t="s">
        <v>144</v>
      </c>
      <c r="E172" s="101">
        <v>0.91</v>
      </c>
      <c r="J172" s="101" t="s">
        <v>161</v>
      </c>
      <c r="P172" s="101" t="s">
        <v>144</v>
      </c>
      <c r="R172" s="101" t="s">
        <v>144</v>
      </c>
    </row>
    <row r="173" spans="1:18" x14ac:dyDescent="0.2">
      <c r="A173" s="100">
        <v>5606</v>
      </c>
      <c r="B173" s="101" t="s">
        <v>336</v>
      </c>
      <c r="C173" s="101" t="s">
        <v>165</v>
      </c>
      <c r="D173" s="100" t="s">
        <v>166</v>
      </c>
      <c r="E173" s="101">
        <v>0.8</v>
      </c>
      <c r="J173" s="101" t="s">
        <v>161</v>
      </c>
      <c r="P173" s="101" t="s">
        <v>148</v>
      </c>
      <c r="R173" s="101" t="s">
        <v>148</v>
      </c>
    </row>
    <row r="174" spans="1:18" x14ac:dyDescent="0.2">
      <c r="A174" s="100">
        <v>5790</v>
      </c>
      <c r="B174" s="101" t="s">
        <v>337</v>
      </c>
      <c r="C174" s="101" t="s">
        <v>165</v>
      </c>
      <c r="D174" s="100" t="s">
        <v>154</v>
      </c>
      <c r="E174" s="101">
        <v>0.8</v>
      </c>
      <c r="J174" s="101" t="s">
        <v>161</v>
      </c>
      <c r="P174" s="101" t="s">
        <v>144</v>
      </c>
      <c r="R174" s="101" t="s">
        <v>148</v>
      </c>
    </row>
    <row r="175" spans="1:18" x14ac:dyDescent="0.2">
      <c r="A175" s="100">
        <v>5430</v>
      </c>
      <c r="B175" s="101" t="s">
        <v>338</v>
      </c>
      <c r="C175" s="101" t="s">
        <v>161</v>
      </c>
      <c r="D175" s="100" t="s">
        <v>148</v>
      </c>
      <c r="E175" s="101">
        <v>1.28</v>
      </c>
      <c r="J175" s="101" t="s">
        <v>161</v>
      </c>
      <c r="P175" s="101" t="s">
        <v>144</v>
      </c>
      <c r="R175" s="101" t="s">
        <v>144</v>
      </c>
    </row>
    <row r="176" spans="1:18" x14ac:dyDescent="0.2">
      <c r="A176" s="100">
        <v>5919</v>
      </c>
      <c r="B176" s="101" t="s">
        <v>339</v>
      </c>
      <c r="C176" s="101" t="s">
        <v>150</v>
      </c>
      <c r="D176" s="100" t="s">
        <v>148</v>
      </c>
      <c r="E176" s="101">
        <v>1.1299999999999999</v>
      </c>
      <c r="J176" s="101" t="s">
        <v>161</v>
      </c>
      <c r="P176" s="101" t="s">
        <v>144</v>
      </c>
      <c r="R176" s="101" t="s">
        <v>148</v>
      </c>
    </row>
    <row r="177" spans="1:18" x14ac:dyDescent="0.2">
      <c r="A177" s="100">
        <v>5562</v>
      </c>
      <c r="B177" s="101" t="s">
        <v>340</v>
      </c>
      <c r="C177" s="101" t="s">
        <v>150</v>
      </c>
      <c r="D177" s="100" t="s">
        <v>154</v>
      </c>
      <c r="E177" s="101">
        <v>1.1299999999999999</v>
      </c>
      <c r="J177" s="101" t="s">
        <v>161</v>
      </c>
      <c r="P177" s="101" t="s">
        <v>144</v>
      </c>
      <c r="R177" s="101" t="s">
        <v>144</v>
      </c>
    </row>
    <row r="178" spans="1:18" x14ac:dyDescent="0.2">
      <c r="A178" s="100">
        <v>5488</v>
      </c>
      <c r="B178" s="101" t="s">
        <v>341</v>
      </c>
      <c r="C178" s="101" t="s">
        <v>143</v>
      </c>
      <c r="D178" s="100" t="s">
        <v>154</v>
      </c>
      <c r="E178" s="101">
        <v>0.91</v>
      </c>
      <c r="J178" s="101" t="s">
        <v>161</v>
      </c>
      <c r="P178" s="101" t="s">
        <v>148</v>
      </c>
      <c r="R178" s="101" t="s">
        <v>144</v>
      </c>
    </row>
    <row r="179" spans="1:18" x14ac:dyDescent="0.2">
      <c r="A179" s="100">
        <v>5489</v>
      </c>
      <c r="B179" s="101" t="s">
        <v>342</v>
      </c>
      <c r="C179" s="101" t="s">
        <v>156</v>
      </c>
      <c r="D179" s="100" t="s">
        <v>148</v>
      </c>
      <c r="E179" s="101">
        <v>0.79</v>
      </c>
      <c r="J179" s="101" t="s">
        <v>161</v>
      </c>
      <c r="P179" s="101" t="s">
        <v>148</v>
      </c>
      <c r="R179" s="101" t="s">
        <v>144</v>
      </c>
    </row>
    <row r="180" spans="1:18" x14ac:dyDescent="0.2">
      <c r="A180" s="100">
        <v>5723</v>
      </c>
      <c r="B180" s="101" t="s">
        <v>343</v>
      </c>
      <c r="C180" s="101" t="s">
        <v>161</v>
      </c>
      <c r="D180" s="100" t="s">
        <v>144</v>
      </c>
      <c r="E180" s="101">
        <v>1.28</v>
      </c>
      <c r="J180" s="101" t="s">
        <v>161</v>
      </c>
      <c r="P180" s="101" t="s">
        <v>144</v>
      </c>
      <c r="R180" s="101" t="s">
        <v>148</v>
      </c>
    </row>
    <row r="181" spans="1:18" x14ac:dyDescent="0.2">
      <c r="A181" s="100">
        <v>5821</v>
      </c>
      <c r="B181" s="101" t="s">
        <v>344</v>
      </c>
      <c r="C181" s="101" t="s">
        <v>151</v>
      </c>
      <c r="D181" s="100" t="s">
        <v>152</v>
      </c>
      <c r="E181" s="101">
        <v>1.34</v>
      </c>
      <c r="J181" s="101" t="s">
        <v>161</v>
      </c>
      <c r="P181" s="101" t="s">
        <v>144</v>
      </c>
      <c r="R181" s="101" t="s">
        <v>166</v>
      </c>
    </row>
    <row r="182" spans="1:18" x14ac:dyDescent="0.2">
      <c r="A182" s="100">
        <v>5490</v>
      </c>
      <c r="B182" s="101" t="s">
        <v>345</v>
      </c>
      <c r="C182" s="101" t="s">
        <v>143</v>
      </c>
      <c r="D182" s="100" t="s">
        <v>154</v>
      </c>
      <c r="E182" s="101">
        <v>0.91</v>
      </c>
      <c r="J182" s="101" t="s">
        <v>161</v>
      </c>
      <c r="P182" s="101" t="s">
        <v>144</v>
      </c>
      <c r="R182" s="101" t="s">
        <v>144</v>
      </c>
    </row>
    <row r="183" spans="1:18" x14ac:dyDescent="0.2">
      <c r="A183" s="100">
        <v>5431</v>
      </c>
      <c r="B183" s="101" t="s">
        <v>346</v>
      </c>
      <c r="C183" s="101" t="s">
        <v>143</v>
      </c>
      <c r="D183" s="100" t="s">
        <v>148</v>
      </c>
      <c r="E183" s="101">
        <v>0.91</v>
      </c>
      <c r="J183" s="101" t="s">
        <v>161</v>
      </c>
      <c r="P183" s="101" t="s">
        <v>144</v>
      </c>
      <c r="R183" s="101" t="s">
        <v>144</v>
      </c>
    </row>
    <row r="184" spans="1:18" x14ac:dyDescent="0.2">
      <c r="A184" s="100">
        <v>5921</v>
      </c>
      <c r="B184" s="101" t="s">
        <v>347</v>
      </c>
      <c r="C184" s="101" t="s">
        <v>150</v>
      </c>
      <c r="D184" s="100" t="s">
        <v>154</v>
      </c>
      <c r="E184" s="101">
        <v>1.1299999999999999</v>
      </c>
      <c r="J184" s="101" t="s">
        <v>161</v>
      </c>
      <c r="P184" s="101" t="s">
        <v>148</v>
      </c>
      <c r="R184" s="101" t="s">
        <v>144</v>
      </c>
    </row>
    <row r="185" spans="1:18" x14ac:dyDescent="0.2">
      <c r="A185" s="100">
        <v>5491</v>
      </c>
      <c r="B185" s="101" t="s">
        <v>348</v>
      </c>
      <c r="C185" s="101" t="s">
        <v>143</v>
      </c>
      <c r="D185" s="100" t="s">
        <v>154</v>
      </c>
      <c r="E185" s="101">
        <v>0.91</v>
      </c>
      <c r="J185" s="101" t="s">
        <v>161</v>
      </c>
      <c r="P185" s="101" t="s">
        <v>148</v>
      </c>
      <c r="R185" s="101" t="s">
        <v>148</v>
      </c>
    </row>
    <row r="186" spans="1:18" x14ac:dyDescent="0.2">
      <c r="A186" s="100">
        <v>5859</v>
      </c>
      <c r="B186" s="101" t="s">
        <v>349</v>
      </c>
      <c r="C186" s="101" t="s">
        <v>161</v>
      </c>
      <c r="D186" s="100" t="s">
        <v>144</v>
      </c>
      <c r="E186" s="101">
        <v>1.28</v>
      </c>
      <c r="J186" s="101" t="s">
        <v>161</v>
      </c>
      <c r="P186" s="101" t="s">
        <v>144</v>
      </c>
      <c r="R186" s="101" t="s">
        <v>148</v>
      </c>
    </row>
    <row r="187" spans="1:18" x14ac:dyDescent="0.2">
      <c r="A187" s="100">
        <v>5922</v>
      </c>
      <c r="B187" s="101" t="s">
        <v>350</v>
      </c>
      <c r="C187" s="101" t="s">
        <v>150</v>
      </c>
      <c r="D187" s="100" t="s">
        <v>144</v>
      </c>
      <c r="E187" s="101">
        <v>1.1299999999999999</v>
      </c>
      <c r="J187" s="101" t="s">
        <v>161</v>
      </c>
      <c r="P187" s="101" t="s">
        <v>144</v>
      </c>
      <c r="R187" s="101" t="s">
        <v>144</v>
      </c>
    </row>
    <row r="188" spans="1:18" x14ac:dyDescent="0.2">
      <c r="A188" s="100">
        <v>5693</v>
      </c>
      <c r="B188" s="101" t="s">
        <v>351</v>
      </c>
      <c r="C188" s="101" t="s">
        <v>156</v>
      </c>
      <c r="D188" s="100" t="s">
        <v>154</v>
      </c>
      <c r="E188" s="101">
        <v>0.79</v>
      </c>
      <c r="J188" s="101" t="s">
        <v>161</v>
      </c>
      <c r="P188" s="101" t="s">
        <v>144</v>
      </c>
      <c r="R188" s="101" t="s">
        <v>144</v>
      </c>
    </row>
    <row r="189" spans="1:18" x14ac:dyDescent="0.2">
      <c r="A189" s="100">
        <v>5756</v>
      </c>
      <c r="B189" s="101" t="s">
        <v>352</v>
      </c>
      <c r="C189" s="101" t="s">
        <v>150</v>
      </c>
      <c r="D189" s="100" t="s">
        <v>148</v>
      </c>
      <c r="E189" s="101">
        <v>1.1299999999999999</v>
      </c>
      <c r="J189" s="101" t="s">
        <v>161</v>
      </c>
      <c r="P189" s="101" t="s">
        <v>148</v>
      </c>
      <c r="R189" s="101" t="s">
        <v>148</v>
      </c>
    </row>
    <row r="190" spans="1:18" x14ac:dyDescent="0.2">
      <c r="A190" s="100">
        <v>5540</v>
      </c>
      <c r="B190" s="101" t="s">
        <v>353</v>
      </c>
      <c r="C190" s="101" t="s">
        <v>156</v>
      </c>
      <c r="D190" s="100" t="s">
        <v>148</v>
      </c>
      <c r="E190" s="101">
        <v>0.79</v>
      </c>
      <c r="J190" s="101" t="s">
        <v>161</v>
      </c>
      <c r="P190" s="101" t="s">
        <v>148</v>
      </c>
      <c r="R190" s="101" t="s">
        <v>148</v>
      </c>
    </row>
    <row r="191" spans="1:18" x14ac:dyDescent="0.2">
      <c r="A191" s="100">
        <v>5792</v>
      </c>
      <c r="B191" s="101" t="s">
        <v>354</v>
      </c>
      <c r="C191" s="101" t="s">
        <v>165</v>
      </c>
      <c r="D191" s="100" t="s">
        <v>148</v>
      </c>
      <c r="E191" s="101">
        <v>0.8</v>
      </c>
      <c r="J191" s="101" t="s">
        <v>161</v>
      </c>
      <c r="P191" s="101" t="s">
        <v>144</v>
      </c>
      <c r="R191" s="101" t="s">
        <v>144</v>
      </c>
    </row>
    <row r="192" spans="1:18" x14ac:dyDescent="0.2">
      <c r="A192" s="100">
        <v>5886</v>
      </c>
      <c r="B192" s="101" t="s">
        <v>355</v>
      </c>
      <c r="C192" s="101" t="s">
        <v>172</v>
      </c>
      <c r="D192" s="100" t="s">
        <v>144</v>
      </c>
      <c r="E192" s="101">
        <v>0.99</v>
      </c>
      <c r="J192" s="101" t="s">
        <v>161</v>
      </c>
      <c r="P192" s="101" t="s">
        <v>144</v>
      </c>
      <c r="R192" s="101" t="s">
        <v>148</v>
      </c>
    </row>
    <row r="193" spans="1:18" x14ac:dyDescent="0.2">
      <c r="A193" s="100">
        <v>5492</v>
      </c>
      <c r="B193" s="101" t="s">
        <v>356</v>
      </c>
      <c r="C193" s="101" t="s">
        <v>143</v>
      </c>
      <c r="D193" s="100" t="s">
        <v>148</v>
      </c>
      <c r="E193" s="101">
        <v>0.91</v>
      </c>
      <c r="J193" s="101" t="s">
        <v>161</v>
      </c>
      <c r="P193" s="101" t="s">
        <v>144</v>
      </c>
      <c r="R193" s="101" t="s">
        <v>166</v>
      </c>
    </row>
    <row r="194" spans="1:18" x14ac:dyDescent="0.2">
      <c r="A194" s="100">
        <v>5642</v>
      </c>
      <c r="B194" s="101" t="s">
        <v>143</v>
      </c>
      <c r="C194" s="101" t="s">
        <v>143</v>
      </c>
      <c r="D194" s="100" t="s">
        <v>166</v>
      </c>
      <c r="E194" s="101">
        <v>0.91</v>
      </c>
      <c r="J194" s="101" t="s">
        <v>161</v>
      </c>
      <c r="P194" s="101" t="s">
        <v>166</v>
      </c>
      <c r="R194" s="101" t="s">
        <v>144</v>
      </c>
    </row>
    <row r="195" spans="1:18" x14ac:dyDescent="0.2">
      <c r="A195" s="100">
        <v>5527</v>
      </c>
      <c r="B195" s="101" t="s">
        <v>357</v>
      </c>
      <c r="C195" s="101" t="s">
        <v>156</v>
      </c>
      <c r="D195" s="100" t="s">
        <v>144</v>
      </c>
      <c r="E195" s="101">
        <v>0.79</v>
      </c>
      <c r="J195" s="101" t="s">
        <v>161</v>
      </c>
      <c r="P195" s="101" t="s">
        <v>144</v>
      </c>
      <c r="R195" s="101" t="s">
        <v>144</v>
      </c>
    </row>
    <row r="196" spans="1:18" x14ac:dyDescent="0.2">
      <c r="A196" s="100">
        <v>5678</v>
      </c>
      <c r="B196" s="101" t="s">
        <v>358</v>
      </c>
      <c r="C196" s="101" t="s">
        <v>151</v>
      </c>
      <c r="D196" s="100" t="s">
        <v>148</v>
      </c>
      <c r="E196" s="101">
        <v>1.34</v>
      </c>
      <c r="J196" s="101" t="s">
        <v>161</v>
      </c>
      <c r="P196" s="101" t="s">
        <v>148</v>
      </c>
      <c r="R196" s="101" t="s">
        <v>148</v>
      </c>
    </row>
    <row r="197" spans="1:18" x14ac:dyDescent="0.2">
      <c r="A197" s="100">
        <v>5563</v>
      </c>
      <c r="B197" s="101" t="s">
        <v>359</v>
      </c>
      <c r="C197" s="101" t="s">
        <v>150</v>
      </c>
      <c r="D197" s="100" t="s">
        <v>152</v>
      </c>
      <c r="E197" s="101">
        <v>1.1299999999999999</v>
      </c>
      <c r="J197" s="101" t="s">
        <v>161</v>
      </c>
      <c r="P197" s="101" t="s">
        <v>154</v>
      </c>
      <c r="R197" s="101" t="s">
        <v>154</v>
      </c>
    </row>
    <row r="198" spans="1:18" x14ac:dyDescent="0.2">
      <c r="A198" s="100">
        <v>5564</v>
      </c>
      <c r="B198" s="101" t="s">
        <v>360</v>
      </c>
      <c r="C198" s="101" t="s">
        <v>150</v>
      </c>
      <c r="D198" s="100" t="s">
        <v>154</v>
      </c>
      <c r="E198" s="101">
        <v>1.1299999999999999</v>
      </c>
      <c r="J198" s="101" t="s">
        <v>161</v>
      </c>
      <c r="P198" s="101" t="s">
        <v>144</v>
      </c>
      <c r="R198" s="101" t="s">
        <v>148</v>
      </c>
    </row>
    <row r="199" spans="1:18" x14ac:dyDescent="0.2">
      <c r="A199" s="100">
        <v>5408</v>
      </c>
      <c r="B199" s="101" t="s">
        <v>361</v>
      </c>
      <c r="C199" s="101" t="s">
        <v>145</v>
      </c>
      <c r="D199" s="100" t="s">
        <v>148</v>
      </c>
      <c r="E199" s="101">
        <v>1.58</v>
      </c>
      <c r="J199" s="101" t="s">
        <v>161</v>
      </c>
      <c r="P199" s="101" t="s">
        <v>144</v>
      </c>
      <c r="R199" s="101" t="s">
        <v>144</v>
      </c>
    </row>
    <row r="200" spans="1:18" x14ac:dyDescent="0.2">
      <c r="A200" s="100">
        <v>5724</v>
      </c>
      <c r="B200" s="101" t="s">
        <v>161</v>
      </c>
      <c r="C200" s="101" t="s">
        <v>161</v>
      </c>
      <c r="D200" s="100" t="s">
        <v>166</v>
      </c>
      <c r="E200" s="101">
        <v>1.28</v>
      </c>
      <c r="J200" s="101" t="s">
        <v>161</v>
      </c>
      <c r="P200" s="101" t="s">
        <v>144</v>
      </c>
      <c r="R200" s="101" t="s">
        <v>144</v>
      </c>
    </row>
    <row r="201" spans="1:18" x14ac:dyDescent="0.2">
      <c r="A201" s="100">
        <v>5680</v>
      </c>
      <c r="B201" s="101" t="s">
        <v>362</v>
      </c>
      <c r="C201" s="101" t="s">
        <v>156</v>
      </c>
      <c r="D201" s="100" t="s">
        <v>154</v>
      </c>
      <c r="E201" s="101">
        <v>0.79</v>
      </c>
      <c r="J201" s="101" t="s">
        <v>161</v>
      </c>
      <c r="P201" s="101" t="s">
        <v>148</v>
      </c>
      <c r="R201" s="101" t="s">
        <v>148</v>
      </c>
    </row>
    <row r="202" spans="1:18" x14ac:dyDescent="0.2">
      <c r="A202" s="100">
        <v>5409</v>
      </c>
      <c r="B202" s="101" t="s">
        <v>363</v>
      </c>
      <c r="C202" s="101" t="s">
        <v>145</v>
      </c>
      <c r="D202" s="100" t="s">
        <v>148</v>
      </c>
      <c r="E202" s="101">
        <v>1.58</v>
      </c>
      <c r="J202" s="101" t="s">
        <v>161</v>
      </c>
      <c r="P202" s="101" t="s">
        <v>144</v>
      </c>
      <c r="R202" s="101" t="s">
        <v>144</v>
      </c>
    </row>
    <row r="203" spans="1:18" x14ac:dyDescent="0.2">
      <c r="A203" s="100">
        <v>5565</v>
      </c>
      <c r="B203" s="101" t="s">
        <v>364</v>
      </c>
      <c r="C203" s="101" t="s">
        <v>150</v>
      </c>
      <c r="D203" s="100" t="s">
        <v>148</v>
      </c>
      <c r="E203" s="101">
        <v>1.1299999999999999</v>
      </c>
      <c r="J203" s="101" t="s">
        <v>150</v>
      </c>
      <c r="P203" s="101" t="s">
        <v>152</v>
      </c>
      <c r="R203" s="101" t="s">
        <v>154</v>
      </c>
    </row>
    <row r="204" spans="1:18" x14ac:dyDescent="0.2">
      <c r="A204" s="100">
        <v>5923</v>
      </c>
      <c r="B204" s="101" t="s">
        <v>365</v>
      </c>
      <c r="C204" s="101" t="s">
        <v>156</v>
      </c>
      <c r="D204" s="100" t="s">
        <v>154</v>
      </c>
      <c r="E204" s="101">
        <v>0.79</v>
      </c>
      <c r="J204" s="101" t="s">
        <v>150</v>
      </c>
      <c r="P204" s="101" t="s">
        <v>154</v>
      </c>
      <c r="R204" s="101" t="s">
        <v>154</v>
      </c>
    </row>
    <row r="205" spans="1:18" x14ac:dyDescent="0.2">
      <c r="A205" s="100">
        <v>5757</v>
      </c>
      <c r="B205" s="101" t="s">
        <v>366</v>
      </c>
      <c r="C205" s="101" t="s">
        <v>150</v>
      </c>
      <c r="D205" s="100" t="s">
        <v>144</v>
      </c>
      <c r="E205" s="101">
        <v>1.1299999999999999</v>
      </c>
      <c r="J205" s="101" t="s">
        <v>150</v>
      </c>
      <c r="P205" s="101" t="s">
        <v>154</v>
      </c>
      <c r="R205" s="101" t="s">
        <v>154</v>
      </c>
    </row>
    <row r="206" spans="1:18" x14ac:dyDescent="0.2">
      <c r="A206" s="100">
        <v>5924</v>
      </c>
      <c r="B206" s="101" t="s">
        <v>367</v>
      </c>
      <c r="C206" s="101" t="s">
        <v>150</v>
      </c>
      <c r="D206" s="100" t="s">
        <v>148</v>
      </c>
      <c r="E206" s="101">
        <v>1.1299999999999999</v>
      </c>
      <c r="J206" s="101" t="s">
        <v>150</v>
      </c>
      <c r="P206" s="101" t="s">
        <v>152</v>
      </c>
      <c r="R206" s="101" t="s">
        <v>152</v>
      </c>
    </row>
    <row r="207" spans="1:18" x14ac:dyDescent="0.2">
      <c r="A207" s="100">
        <v>5410</v>
      </c>
      <c r="B207" s="101" t="s">
        <v>368</v>
      </c>
      <c r="C207" s="101" t="s">
        <v>145</v>
      </c>
      <c r="D207" s="100" t="s">
        <v>152</v>
      </c>
      <c r="E207" s="101">
        <v>1.58</v>
      </c>
      <c r="J207" s="101" t="s">
        <v>150</v>
      </c>
      <c r="P207" s="101" t="s">
        <v>154</v>
      </c>
      <c r="R207" s="101" t="s">
        <v>152</v>
      </c>
    </row>
    <row r="208" spans="1:18" x14ac:dyDescent="0.2">
      <c r="A208" s="100">
        <v>5411</v>
      </c>
      <c r="B208" s="101" t="s">
        <v>369</v>
      </c>
      <c r="C208" s="101" t="s">
        <v>145</v>
      </c>
      <c r="D208" s="100" t="s">
        <v>154</v>
      </c>
      <c r="E208" s="101">
        <v>1.58</v>
      </c>
      <c r="J208" s="101" t="s">
        <v>150</v>
      </c>
      <c r="P208" s="101" t="s">
        <v>148</v>
      </c>
      <c r="R208" s="101" t="s">
        <v>148</v>
      </c>
    </row>
    <row r="209" spans="1:18" x14ac:dyDescent="0.2">
      <c r="A209" s="100">
        <v>5493</v>
      </c>
      <c r="B209" s="101" t="s">
        <v>370</v>
      </c>
      <c r="C209" s="101" t="s">
        <v>143</v>
      </c>
      <c r="D209" s="100" t="s">
        <v>148</v>
      </c>
      <c r="E209" s="101">
        <v>0.91</v>
      </c>
      <c r="J209" s="101" t="s">
        <v>150</v>
      </c>
      <c r="P209" s="101" t="s">
        <v>154</v>
      </c>
      <c r="R209" s="101" t="s">
        <v>154</v>
      </c>
    </row>
    <row r="210" spans="1:18" x14ac:dyDescent="0.2">
      <c r="A210" s="100">
        <v>5805</v>
      </c>
      <c r="B210" s="101" t="s">
        <v>371</v>
      </c>
      <c r="C210" s="101" t="s">
        <v>165</v>
      </c>
      <c r="D210" s="100" t="s">
        <v>148</v>
      </c>
      <c r="E210" s="101">
        <v>0.8</v>
      </c>
      <c r="J210" s="101" t="s">
        <v>150</v>
      </c>
      <c r="P210" s="101" t="s">
        <v>152</v>
      </c>
      <c r="R210" s="101" t="s">
        <v>154</v>
      </c>
    </row>
    <row r="211" spans="1:18" x14ac:dyDescent="0.2">
      <c r="A211" s="100">
        <v>5925</v>
      </c>
      <c r="B211" s="101" t="s">
        <v>372</v>
      </c>
      <c r="C211" s="101" t="s">
        <v>150</v>
      </c>
      <c r="D211" s="100" t="s">
        <v>154</v>
      </c>
      <c r="E211" s="101">
        <v>1.1299999999999999</v>
      </c>
      <c r="J211" s="101" t="s">
        <v>150</v>
      </c>
      <c r="P211" s="101" t="s">
        <v>148</v>
      </c>
      <c r="R211" s="101" t="s">
        <v>148</v>
      </c>
    </row>
    <row r="212" spans="1:18" x14ac:dyDescent="0.2">
      <c r="A212" s="100">
        <v>5529</v>
      </c>
      <c r="B212" s="101" t="s">
        <v>373</v>
      </c>
      <c r="C212" s="101" t="s">
        <v>156</v>
      </c>
      <c r="D212" s="100" t="s">
        <v>148</v>
      </c>
      <c r="E212" s="101">
        <v>0.79</v>
      </c>
      <c r="J212" s="101" t="s">
        <v>150</v>
      </c>
      <c r="P212" s="101" t="s">
        <v>152</v>
      </c>
      <c r="R212" s="101" t="s">
        <v>152</v>
      </c>
    </row>
    <row r="213" spans="1:18" x14ac:dyDescent="0.2">
      <c r="A213" s="100">
        <v>5530</v>
      </c>
      <c r="B213" s="101" t="s">
        <v>374</v>
      </c>
      <c r="C213" s="101" t="s">
        <v>156</v>
      </c>
      <c r="D213" s="100" t="s">
        <v>148</v>
      </c>
      <c r="E213" s="101">
        <v>0.79</v>
      </c>
      <c r="J213" s="101" t="s">
        <v>150</v>
      </c>
      <c r="P213" s="101" t="s">
        <v>154</v>
      </c>
      <c r="R213" s="101" t="s">
        <v>154</v>
      </c>
    </row>
    <row r="214" spans="1:18" x14ac:dyDescent="0.2">
      <c r="A214" s="100">
        <v>5588</v>
      </c>
      <c r="B214" s="101" t="s">
        <v>375</v>
      </c>
      <c r="C214" s="101" t="s">
        <v>165</v>
      </c>
      <c r="D214" s="100" t="s">
        <v>144</v>
      </c>
      <c r="E214" s="101">
        <v>0.8</v>
      </c>
      <c r="J214" s="101" t="s">
        <v>150</v>
      </c>
      <c r="P214" s="101" t="s">
        <v>152</v>
      </c>
      <c r="R214" s="101" t="s">
        <v>152</v>
      </c>
    </row>
    <row r="215" spans="1:18" x14ac:dyDescent="0.2">
      <c r="A215" s="100">
        <v>5822</v>
      </c>
      <c r="B215" s="101" t="s">
        <v>376</v>
      </c>
      <c r="C215" s="101" t="s">
        <v>151</v>
      </c>
      <c r="D215" s="100" t="s">
        <v>148</v>
      </c>
      <c r="E215" s="101">
        <v>1.34</v>
      </c>
      <c r="J215" s="101" t="s">
        <v>150</v>
      </c>
      <c r="P215" s="101" t="s">
        <v>152</v>
      </c>
      <c r="R215" s="101" t="s">
        <v>152</v>
      </c>
    </row>
    <row r="216" spans="1:18" x14ac:dyDescent="0.2">
      <c r="A216" s="100">
        <v>5495</v>
      </c>
      <c r="B216" s="101" t="s">
        <v>377</v>
      </c>
      <c r="C216" s="101" t="s">
        <v>156</v>
      </c>
      <c r="D216" s="100" t="s">
        <v>144</v>
      </c>
      <c r="E216" s="101">
        <v>0.79</v>
      </c>
      <c r="J216" s="101" t="s">
        <v>150</v>
      </c>
      <c r="P216" s="101" t="s">
        <v>148</v>
      </c>
      <c r="R216" s="101" t="s">
        <v>154</v>
      </c>
    </row>
    <row r="217" spans="1:18" x14ac:dyDescent="0.2">
      <c r="A217" s="100">
        <v>5496</v>
      </c>
      <c r="B217" s="101" t="s">
        <v>378</v>
      </c>
      <c r="C217" s="101" t="s">
        <v>156</v>
      </c>
      <c r="D217" s="100" t="s">
        <v>144</v>
      </c>
      <c r="E217" s="101">
        <v>0.79</v>
      </c>
      <c r="J217" s="101" t="s">
        <v>150</v>
      </c>
      <c r="P217" s="101" t="s">
        <v>148</v>
      </c>
      <c r="R217" s="101" t="s">
        <v>148</v>
      </c>
    </row>
    <row r="218" spans="1:18" x14ac:dyDescent="0.2">
      <c r="A218" s="100">
        <v>5531</v>
      </c>
      <c r="B218" s="101" t="s">
        <v>379</v>
      </c>
      <c r="C218" s="101" t="s">
        <v>156</v>
      </c>
      <c r="D218" s="100" t="s">
        <v>148</v>
      </c>
      <c r="E218" s="101">
        <v>0.79</v>
      </c>
      <c r="J218" s="101" t="s">
        <v>150</v>
      </c>
      <c r="P218" s="101" t="s">
        <v>152</v>
      </c>
      <c r="R218" s="101" t="s">
        <v>154</v>
      </c>
    </row>
    <row r="219" spans="1:18" x14ac:dyDescent="0.2">
      <c r="A219" s="100">
        <v>5860</v>
      </c>
      <c r="B219" s="101" t="s">
        <v>380</v>
      </c>
      <c r="C219" s="101" t="s">
        <v>161</v>
      </c>
      <c r="D219" s="100" t="s">
        <v>144</v>
      </c>
      <c r="E219" s="101">
        <v>1.28</v>
      </c>
      <c r="J219" s="101" t="s">
        <v>150</v>
      </c>
      <c r="P219" s="101" t="s">
        <v>152</v>
      </c>
      <c r="R219" s="101" t="s">
        <v>152</v>
      </c>
    </row>
    <row r="220" spans="1:18" x14ac:dyDescent="0.2">
      <c r="A220" s="100">
        <v>5533</v>
      </c>
      <c r="B220" s="101" t="s">
        <v>381</v>
      </c>
      <c r="C220" s="101" t="s">
        <v>156</v>
      </c>
      <c r="D220" s="100" t="s">
        <v>148</v>
      </c>
      <c r="E220" s="101">
        <v>0.79</v>
      </c>
      <c r="J220" s="101" t="s">
        <v>150</v>
      </c>
      <c r="P220" s="101" t="s">
        <v>154</v>
      </c>
      <c r="R220" s="101" t="s">
        <v>154</v>
      </c>
    </row>
    <row r="221" spans="1:18" x14ac:dyDescent="0.2">
      <c r="A221" s="100">
        <v>5497</v>
      </c>
      <c r="B221" s="101" t="s">
        <v>382</v>
      </c>
      <c r="C221" s="101" t="s">
        <v>143</v>
      </c>
      <c r="D221" s="100" t="s">
        <v>148</v>
      </c>
      <c r="E221" s="101">
        <v>0.91</v>
      </c>
      <c r="J221" s="101" t="s">
        <v>150</v>
      </c>
      <c r="P221" s="101" t="s">
        <v>154</v>
      </c>
      <c r="R221" s="101" t="s">
        <v>152</v>
      </c>
    </row>
    <row r="222" spans="1:18" x14ac:dyDescent="0.2">
      <c r="A222" s="100">
        <v>5926</v>
      </c>
      <c r="B222" s="101" t="s">
        <v>383</v>
      </c>
      <c r="C222" s="101" t="s">
        <v>150</v>
      </c>
      <c r="D222" s="100" t="s">
        <v>148</v>
      </c>
      <c r="E222" s="101">
        <v>1.1299999999999999</v>
      </c>
      <c r="J222" s="101" t="s">
        <v>150</v>
      </c>
      <c r="P222" s="101" t="s">
        <v>152</v>
      </c>
      <c r="R222" s="101" t="s">
        <v>154</v>
      </c>
    </row>
    <row r="223" spans="1:18" x14ac:dyDescent="0.2">
      <c r="A223" s="100">
        <v>5725</v>
      </c>
      <c r="B223" s="101" t="s">
        <v>384</v>
      </c>
      <c r="C223" s="101" t="s">
        <v>161</v>
      </c>
      <c r="D223" s="100" t="s">
        <v>144</v>
      </c>
      <c r="E223" s="101">
        <v>1.28</v>
      </c>
      <c r="J223" s="101" t="s">
        <v>150</v>
      </c>
      <c r="P223" s="101" t="s">
        <v>154</v>
      </c>
      <c r="R223" s="101" t="s">
        <v>154</v>
      </c>
    </row>
    <row r="224" spans="1:18" x14ac:dyDescent="0.2">
      <c r="A224" s="100">
        <v>5759</v>
      </c>
      <c r="B224" s="101" t="s">
        <v>385</v>
      </c>
      <c r="C224" s="101" t="s">
        <v>150</v>
      </c>
      <c r="D224" s="100" t="s">
        <v>152</v>
      </c>
      <c r="E224" s="101">
        <v>1.1299999999999999</v>
      </c>
      <c r="J224" s="101" t="s">
        <v>150</v>
      </c>
      <c r="P224" s="101" t="s">
        <v>152</v>
      </c>
      <c r="R224" s="101" t="s">
        <v>152</v>
      </c>
    </row>
    <row r="225" spans="1:18" x14ac:dyDescent="0.2">
      <c r="A225" s="100">
        <v>5643</v>
      </c>
      <c r="B225" s="101" t="s">
        <v>386</v>
      </c>
      <c r="C225" s="101" t="s">
        <v>143</v>
      </c>
      <c r="D225" s="100" t="s">
        <v>144</v>
      </c>
      <c r="E225" s="101">
        <v>0.91</v>
      </c>
      <c r="J225" s="101" t="s">
        <v>150</v>
      </c>
      <c r="P225" s="101" t="s">
        <v>152</v>
      </c>
      <c r="R225" s="101" t="s">
        <v>253</v>
      </c>
    </row>
    <row r="226" spans="1:18" x14ac:dyDescent="0.2">
      <c r="A226" s="100">
        <v>5683</v>
      </c>
      <c r="B226" s="101" t="s">
        <v>387</v>
      </c>
      <c r="C226" s="101" t="s">
        <v>151</v>
      </c>
      <c r="D226" s="100" t="s">
        <v>154</v>
      </c>
      <c r="E226" s="101">
        <v>1.34</v>
      </c>
      <c r="J226" s="101" t="s">
        <v>150</v>
      </c>
      <c r="P226" s="101" t="s">
        <v>152</v>
      </c>
      <c r="R226" s="101" t="s">
        <v>152</v>
      </c>
    </row>
    <row r="227" spans="1:18" x14ac:dyDescent="0.2">
      <c r="A227" s="100">
        <v>5589</v>
      </c>
      <c r="B227" s="101" t="s">
        <v>388</v>
      </c>
      <c r="C227" s="101" t="s">
        <v>170</v>
      </c>
      <c r="D227" s="100" t="s">
        <v>166</v>
      </c>
      <c r="E227" s="101">
        <v>0.46</v>
      </c>
      <c r="J227" s="101" t="s">
        <v>151</v>
      </c>
      <c r="P227" s="101" t="s">
        <v>154</v>
      </c>
      <c r="R227" s="101" t="s">
        <v>154</v>
      </c>
    </row>
    <row r="228" spans="1:18" x14ac:dyDescent="0.2">
      <c r="A228" s="100">
        <v>5566</v>
      </c>
      <c r="B228" s="101" t="s">
        <v>389</v>
      </c>
      <c r="C228" s="101" t="s">
        <v>150</v>
      </c>
      <c r="D228" s="100" t="s">
        <v>152</v>
      </c>
      <c r="E228" s="101">
        <v>1.1299999999999999</v>
      </c>
      <c r="J228" s="101" t="s">
        <v>165</v>
      </c>
      <c r="P228" s="101" t="s">
        <v>154</v>
      </c>
      <c r="R228" s="101" t="s">
        <v>154</v>
      </c>
    </row>
    <row r="229" spans="1:18" x14ac:dyDescent="0.2">
      <c r="A229" s="100">
        <v>5607</v>
      </c>
      <c r="B229" s="101" t="s">
        <v>390</v>
      </c>
      <c r="C229" s="101" t="s">
        <v>165</v>
      </c>
      <c r="D229" s="100" t="s">
        <v>144</v>
      </c>
      <c r="E229" s="101">
        <v>0.8</v>
      </c>
      <c r="J229" s="101" t="s">
        <v>165</v>
      </c>
      <c r="P229" s="101" t="s">
        <v>154</v>
      </c>
      <c r="R229" s="101" t="s">
        <v>148</v>
      </c>
    </row>
    <row r="230" spans="1:18" x14ac:dyDescent="0.2">
      <c r="A230" s="100">
        <v>5590</v>
      </c>
      <c r="B230" s="101" t="s">
        <v>391</v>
      </c>
      <c r="C230" s="101" t="s">
        <v>165</v>
      </c>
      <c r="D230" s="100" t="s">
        <v>166</v>
      </c>
      <c r="E230" s="101">
        <v>0.8</v>
      </c>
      <c r="J230" s="101" t="s">
        <v>151</v>
      </c>
      <c r="P230" s="101" t="s">
        <v>154</v>
      </c>
      <c r="R230" s="101" t="s">
        <v>154</v>
      </c>
    </row>
    <row r="231" spans="1:18" x14ac:dyDescent="0.2">
      <c r="A231" s="100">
        <v>5760</v>
      </c>
      <c r="B231" s="101" t="s">
        <v>392</v>
      </c>
      <c r="C231" s="101" t="s">
        <v>150</v>
      </c>
      <c r="D231" s="100" t="s">
        <v>154</v>
      </c>
      <c r="E231" s="101">
        <v>1.1299999999999999</v>
      </c>
      <c r="J231" s="101" t="s">
        <v>165</v>
      </c>
      <c r="P231" s="101" t="s">
        <v>148</v>
      </c>
      <c r="R231" s="101" t="s">
        <v>148</v>
      </c>
    </row>
    <row r="232" spans="1:18" x14ac:dyDescent="0.2">
      <c r="A232" s="100">
        <v>5591</v>
      </c>
      <c r="B232" s="101" t="s">
        <v>393</v>
      </c>
      <c r="C232" s="101" t="s">
        <v>170</v>
      </c>
      <c r="D232" s="100" t="s">
        <v>166</v>
      </c>
      <c r="E232" s="101">
        <v>0.46</v>
      </c>
      <c r="J232" s="101" t="s">
        <v>151</v>
      </c>
      <c r="P232" s="101" t="s">
        <v>152</v>
      </c>
      <c r="R232" s="101" t="s">
        <v>154</v>
      </c>
    </row>
    <row r="233" spans="1:18" x14ac:dyDescent="0.2">
      <c r="A233" s="100">
        <v>5412</v>
      </c>
      <c r="B233" s="101" t="s">
        <v>394</v>
      </c>
      <c r="C233" s="101" t="s">
        <v>145</v>
      </c>
      <c r="D233" s="100" t="s">
        <v>148</v>
      </c>
      <c r="E233" s="101">
        <v>1.58</v>
      </c>
      <c r="J233" s="101" t="s">
        <v>156</v>
      </c>
      <c r="P233" s="101" t="s">
        <v>154</v>
      </c>
      <c r="R233" s="101" t="s">
        <v>154</v>
      </c>
    </row>
    <row r="234" spans="1:18" x14ac:dyDescent="0.2">
      <c r="A234" s="100">
        <v>5609</v>
      </c>
      <c r="B234" s="101" t="s">
        <v>395</v>
      </c>
      <c r="C234" s="101" t="s">
        <v>165</v>
      </c>
      <c r="D234" s="100" t="s">
        <v>148</v>
      </c>
      <c r="E234" s="101">
        <v>0.8</v>
      </c>
      <c r="J234" s="101" t="s">
        <v>165</v>
      </c>
      <c r="P234" s="101" t="s">
        <v>148</v>
      </c>
      <c r="R234" s="101" t="s">
        <v>148</v>
      </c>
    </row>
    <row r="235" spans="1:18" x14ac:dyDescent="0.2">
      <c r="A235" s="100">
        <v>5413</v>
      </c>
      <c r="B235" s="101" t="s">
        <v>396</v>
      </c>
      <c r="C235" s="101" t="s">
        <v>145</v>
      </c>
      <c r="D235" s="100" t="s">
        <v>154</v>
      </c>
      <c r="E235" s="101">
        <v>1.58</v>
      </c>
      <c r="J235" s="101" t="s">
        <v>165</v>
      </c>
      <c r="P235" s="101" t="s">
        <v>148</v>
      </c>
      <c r="R235" s="101" t="s">
        <v>148</v>
      </c>
    </row>
    <row r="236" spans="1:18" x14ac:dyDescent="0.2">
      <c r="A236" s="100">
        <v>5861</v>
      </c>
      <c r="B236" s="101" t="s">
        <v>397</v>
      </c>
      <c r="C236" s="101" t="s">
        <v>161</v>
      </c>
      <c r="D236" s="100" t="s">
        <v>144</v>
      </c>
      <c r="E236" s="101">
        <v>1.28</v>
      </c>
      <c r="J236" s="101" t="s">
        <v>151</v>
      </c>
      <c r="P236" s="101" t="s">
        <v>152</v>
      </c>
      <c r="R236" s="101" t="s">
        <v>152</v>
      </c>
    </row>
    <row r="237" spans="1:18" x14ac:dyDescent="0.2">
      <c r="A237" s="100">
        <v>5761</v>
      </c>
      <c r="B237" s="101" t="s">
        <v>398</v>
      </c>
      <c r="C237" s="101" t="s">
        <v>150</v>
      </c>
      <c r="D237" s="100" t="s">
        <v>154</v>
      </c>
      <c r="E237" s="101">
        <v>1.1299999999999999</v>
      </c>
      <c r="J237" s="101" t="s">
        <v>151</v>
      </c>
      <c r="P237" s="101" t="s">
        <v>152</v>
      </c>
      <c r="R237" s="101" t="s">
        <v>154</v>
      </c>
    </row>
    <row r="238" spans="1:18" x14ac:dyDescent="0.2">
      <c r="A238" s="100">
        <v>5592</v>
      </c>
      <c r="B238" s="101" t="s">
        <v>399</v>
      </c>
      <c r="C238" s="101" t="s">
        <v>162</v>
      </c>
      <c r="D238" s="100" t="s">
        <v>144</v>
      </c>
      <c r="E238" s="101">
        <v>0.62</v>
      </c>
      <c r="J238" s="101" t="s">
        <v>151</v>
      </c>
      <c r="P238" s="101" t="s">
        <v>154</v>
      </c>
      <c r="R238" s="101" t="s">
        <v>148</v>
      </c>
    </row>
    <row r="239" spans="1:18" x14ac:dyDescent="0.2">
      <c r="A239" s="100">
        <v>5645</v>
      </c>
      <c r="B239" s="101" t="s">
        <v>400</v>
      </c>
      <c r="C239" s="101" t="s">
        <v>143</v>
      </c>
      <c r="D239" s="100" t="s">
        <v>148</v>
      </c>
      <c r="E239" s="101">
        <v>0.91</v>
      </c>
      <c r="J239" s="101" t="s">
        <v>151</v>
      </c>
      <c r="P239" s="101" t="s">
        <v>152</v>
      </c>
      <c r="R239" s="101" t="s">
        <v>154</v>
      </c>
    </row>
    <row r="240" spans="1:18" x14ac:dyDescent="0.2">
      <c r="A240" s="100">
        <v>5798</v>
      </c>
      <c r="B240" s="101" t="s">
        <v>401</v>
      </c>
      <c r="C240" s="101" t="s">
        <v>151</v>
      </c>
      <c r="D240" s="100" t="s">
        <v>148</v>
      </c>
      <c r="E240" s="101">
        <v>1.34</v>
      </c>
      <c r="J240" s="101" t="s">
        <v>151</v>
      </c>
      <c r="P240" s="101" t="s">
        <v>152</v>
      </c>
      <c r="R240" s="101" t="s">
        <v>152</v>
      </c>
    </row>
    <row r="241" spans="1:18" x14ac:dyDescent="0.2">
      <c r="A241" s="100">
        <v>5684</v>
      </c>
      <c r="B241" s="101" t="s">
        <v>402</v>
      </c>
      <c r="C241" s="101" t="s">
        <v>151</v>
      </c>
      <c r="D241" s="100" t="s">
        <v>148</v>
      </c>
      <c r="E241" s="101">
        <v>1.34</v>
      </c>
      <c r="J241" s="101" t="s">
        <v>151</v>
      </c>
      <c r="P241" s="101" t="s">
        <v>152</v>
      </c>
      <c r="R241" s="101" t="s">
        <v>152</v>
      </c>
    </row>
    <row r="242" spans="1:18" x14ac:dyDescent="0.2">
      <c r="A242" s="100">
        <v>5842</v>
      </c>
      <c r="B242" s="101" t="s">
        <v>403</v>
      </c>
      <c r="C242" s="101" t="s">
        <v>172</v>
      </c>
      <c r="D242" s="100" t="s">
        <v>152</v>
      </c>
      <c r="E242" s="101">
        <v>0.99</v>
      </c>
      <c r="J242" s="101" t="s">
        <v>151</v>
      </c>
      <c r="P242" s="101" t="s">
        <v>148</v>
      </c>
      <c r="R242" s="101" t="s">
        <v>148</v>
      </c>
    </row>
    <row r="243" spans="1:18" x14ac:dyDescent="0.2">
      <c r="A243" s="100">
        <v>5843</v>
      </c>
      <c r="B243" s="101" t="s">
        <v>404</v>
      </c>
      <c r="C243" s="101" t="s">
        <v>172</v>
      </c>
      <c r="D243" s="100" t="s">
        <v>154</v>
      </c>
      <c r="E243" s="101">
        <v>0.99</v>
      </c>
      <c r="J243" s="101" t="s">
        <v>151</v>
      </c>
      <c r="P243" s="101" t="s">
        <v>152</v>
      </c>
      <c r="R243" s="101" t="s">
        <v>154</v>
      </c>
    </row>
    <row r="244" spans="1:18" x14ac:dyDescent="0.2">
      <c r="A244" s="100">
        <v>5928</v>
      </c>
      <c r="B244" s="101" t="s">
        <v>405</v>
      </c>
      <c r="C244" s="101" t="s">
        <v>150</v>
      </c>
      <c r="D244" s="100" t="s">
        <v>154</v>
      </c>
      <c r="E244" s="101">
        <v>1.1299999999999999</v>
      </c>
      <c r="J244" s="101" t="s">
        <v>151</v>
      </c>
      <c r="P244" s="101" t="s">
        <v>253</v>
      </c>
      <c r="R244" s="101" t="s">
        <v>152</v>
      </c>
    </row>
    <row r="245" spans="1:18" x14ac:dyDescent="0.2">
      <c r="A245" s="100">
        <v>5534</v>
      </c>
      <c r="B245" s="101" t="s">
        <v>406</v>
      </c>
      <c r="C245" s="101" t="s">
        <v>156</v>
      </c>
      <c r="D245" s="100" t="s">
        <v>148</v>
      </c>
      <c r="E245" s="101">
        <v>0.79</v>
      </c>
      <c r="J245" s="101" t="s">
        <v>151</v>
      </c>
      <c r="P245" s="101" t="s">
        <v>152</v>
      </c>
      <c r="R245" s="101" t="s">
        <v>154</v>
      </c>
    </row>
    <row r="246" spans="1:18" x14ac:dyDescent="0.2">
      <c r="A246" s="100">
        <v>5535</v>
      </c>
      <c r="B246" s="101" t="s">
        <v>407</v>
      </c>
      <c r="C246" s="101" t="s">
        <v>156</v>
      </c>
      <c r="D246" s="100" t="s">
        <v>148</v>
      </c>
      <c r="E246" s="101">
        <v>0.79</v>
      </c>
      <c r="J246" s="101" t="s">
        <v>151</v>
      </c>
      <c r="P246" s="101" t="s">
        <v>154</v>
      </c>
      <c r="R246" s="101" t="s">
        <v>154</v>
      </c>
    </row>
    <row r="247" spans="1:18" x14ac:dyDescent="0.2">
      <c r="A247" s="100">
        <v>5727</v>
      </c>
      <c r="B247" s="101" t="s">
        <v>408</v>
      </c>
      <c r="C247" s="101" t="s">
        <v>161</v>
      </c>
      <c r="D247" s="100" t="s">
        <v>148</v>
      </c>
      <c r="E247" s="101">
        <v>1.28</v>
      </c>
      <c r="J247" s="101" t="s">
        <v>172</v>
      </c>
      <c r="P247" s="101" t="s">
        <v>148</v>
      </c>
      <c r="R247" s="101" t="s">
        <v>154</v>
      </c>
    </row>
    <row r="248" spans="1:18" x14ac:dyDescent="0.2">
      <c r="A248" s="100">
        <v>5434</v>
      </c>
      <c r="B248" s="101" t="s">
        <v>409</v>
      </c>
      <c r="C248" s="101" t="s">
        <v>161</v>
      </c>
      <c r="D248" s="100" t="s">
        <v>148</v>
      </c>
      <c r="E248" s="101">
        <v>1.28</v>
      </c>
      <c r="J248" s="101" t="s">
        <v>172</v>
      </c>
      <c r="P248" s="101" t="s">
        <v>152</v>
      </c>
      <c r="R248" s="101" t="s">
        <v>152</v>
      </c>
    </row>
    <row r="249" spans="1:18" x14ac:dyDescent="0.2">
      <c r="A249" s="100">
        <v>5435</v>
      </c>
      <c r="B249" s="101" t="s">
        <v>410</v>
      </c>
      <c r="C249" s="101" t="s">
        <v>143</v>
      </c>
      <c r="D249" s="100" t="s">
        <v>148</v>
      </c>
      <c r="E249" s="101">
        <v>0.91</v>
      </c>
      <c r="J249" s="101" t="s">
        <v>172</v>
      </c>
      <c r="P249" s="101" t="s">
        <v>148</v>
      </c>
      <c r="R249" s="101" t="s">
        <v>148</v>
      </c>
    </row>
    <row r="250" spans="1:18" x14ac:dyDescent="0.2">
      <c r="A250" s="100">
        <v>5436</v>
      </c>
      <c r="B250" s="101" t="s">
        <v>411</v>
      </c>
      <c r="C250" s="101" t="s">
        <v>143</v>
      </c>
      <c r="D250" s="100" t="s">
        <v>148</v>
      </c>
      <c r="E250" s="101">
        <v>0.91</v>
      </c>
      <c r="J250" s="101" t="s">
        <v>143</v>
      </c>
      <c r="P250" s="101" t="s">
        <v>148</v>
      </c>
      <c r="R250" s="101" t="s">
        <v>148</v>
      </c>
    </row>
    <row r="251" spans="1:18" x14ac:dyDescent="0.2">
      <c r="A251" s="100">
        <v>5646</v>
      </c>
      <c r="B251" s="101" t="s">
        <v>412</v>
      </c>
      <c r="C251" s="101" t="s">
        <v>143</v>
      </c>
      <c r="D251" s="100" t="s">
        <v>144</v>
      </c>
      <c r="E251" s="101">
        <v>0.91</v>
      </c>
      <c r="J251" s="101" t="s">
        <v>161</v>
      </c>
      <c r="P251" s="101" t="s">
        <v>144</v>
      </c>
      <c r="R251" s="101" t="s">
        <v>148</v>
      </c>
    </row>
    <row r="252" spans="1:18" x14ac:dyDescent="0.2">
      <c r="A252" s="100">
        <v>5610</v>
      </c>
      <c r="B252" s="101" t="s">
        <v>413</v>
      </c>
      <c r="C252" s="101" t="s">
        <v>165</v>
      </c>
      <c r="D252" s="100" t="s">
        <v>144</v>
      </c>
      <c r="E252" s="101">
        <v>0.8</v>
      </c>
      <c r="J252" s="101" t="s">
        <v>161</v>
      </c>
      <c r="P252" s="101" t="s">
        <v>148</v>
      </c>
      <c r="R252" s="101" t="s">
        <v>148</v>
      </c>
    </row>
    <row r="253" spans="1:18" x14ac:dyDescent="0.2">
      <c r="A253" s="100">
        <v>5648</v>
      </c>
      <c r="B253" s="101" t="s">
        <v>414</v>
      </c>
      <c r="C253" s="101" t="s">
        <v>170</v>
      </c>
      <c r="D253" s="100" t="s">
        <v>166</v>
      </c>
      <c r="E253" s="101">
        <v>0.46</v>
      </c>
      <c r="J253" s="101" t="s">
        <v>161</v>
      </c>
      <c r="P253" s="101" t="s">
        <v>148</v>
      </c>
      <c r="R253" s="101" t="s">
        <v>154</v>
      </c>
    </row>
    <row r="254" spans="1:18" x14ac:dyDescent="0.2">
      <c r="A254" s="100">
        <v>5568</v>
      </c>
      <c r="B254" s="101" t="s">
        <v>415</v>
      </c>
      <c r="C254" s="101" t="s">
        <v>150</v>
      </c>
      <c r="D254" s="100" t="s">
        <v>154</v>
      </c>
      <c r="E254" s="101">
        <v>1.1299999999999999</v>
      </c>
      <c r="J254" s="101" t="s">
        <v>161</v>
      </c>
      <c r="P254" s="101" t="s">
        <v>144</v>
      </c>
      <c r="R254" s="101" t="s">
        <v>144</v>
      </c>
    </row>
    <row r="255" spans="1:18" x14ac:dyDescent="0.2">
      <c r="A255" s="100">
        <v>5437</v>
      </c>
      <c r="B255" s="101" t="s">
        <v>416</v>
      </c>
      <c r="C255" s="101" t="s">
        <v>143</v>
      </c>
      <c r="D255" s="100" t="s">
        <v>148</v>
      </c>
      <c r="E255" s="101">
        <v>0.91</v>
      </c>
      <c r="J255" s="101" t="s">
        <v>161</v>
      </c>
      <c r="P255" s="101" t="s">
        <v>148</v>
      </c>
      <c r="R255" s="101" t="s">
        <v>148</v>
      </c>
    </row>
    <row r="256" spans="1:18" x14ac:dyDescent="0.2">
      <c r="A256" s="100">
        <v>5611</v>
      </c>
      <c r="B256" s="101" t="s">
        <v>417</v>
      </c>
      <c r="C256" s="101" t="s">
        <v>165</v>
      </c>
      <c r="D256" s="100" t="s">
        <v>144</v>
      </c>
      <c r="E256" s="101">
        <v>0.8</v>
      </c>
      <c r="J256" s="101" t="s">
        <v>161</v>
      </c>
      <c r="P256" s="101" t="s">
        <v>144</v>
      </c>
      <c r="R256" s="101" t="s">
        <v>148</v>
      </c>
    </row>
    <row r="257" spans="1:18" x14ac:dyDescent="0.2">
      <c r="A257" s="100">
        <v>5499</v>
      </c>
      <c r="B257" s="101" t="s">
        <v>418</v>
      </c>
      <c r="C257" s="101" t="s">
        <v>143</v>
      </c>
      <c r="D257" s="100" t="s">
        <v>148</v>
      </c>
      <c r="E257" s="101">
        <v>0.91</v>
      </c>
      <c r="J257" s="101" t="s">
        <v>161</v>
      </c>
      <c r="P257" s="101" t="s">
        <v>144</v>
      </c>
      <c r="R257" s="101" t="s">
        <v>148</v>
      </c>
    </row>
    <row r="258" spans="1:18" x14ac:dyDescent="0.2">
      <c r="A258" s="100">
        <v>5762</v>
      </c>
      <c r="B258" s="101" t="s">
        <v>419</v>
      </c>
      <c r="C258" s="101" t="s">
        <v>150</v>
      </c>
      <c r="D258" s="100" t="s">
        <v>154</v>
      </c>
      <c r="E258" s="101">
        <v>1.1299999999999999</v>
      </c>
      <c r="J258" s="101" t="s">
        <v>161</v>
      </c>
      <c r="P258" s="101" t="s">
        <v>144</v>
      </c>
      <c r="R258" s="101" t="s">
        <v>144</v>
      </c>
    </row>
    <row r="259" spans="1:18" x14ac:dyDescent="0.2">
      <c r="A259" s="100">
        <v>5799</v>
      </c>
      <c r="B259" s="101" t="s">
        <v>420</v>
      </c>
      <c r="C259" s="101" t="s">
        <v>165</v>
      </c>
      <c r="D259" s="100" t="s">
        <v>148</v>
      </c>
      <c r="E259" s="101">
        <v>0.8</v>
      </c>
      <c r="J259" s="101" t="s">
        <v>161</v>
      </c>
      <c r="P259" s="101" t="s">
        <v>148</v>
      </c>
      <c r="R259" s="101" t="s">
        <v>144</v>
      </c>
    </row>
    <row r="260" spans="1:18" x14ac:dyDescent="0.2">
      <c r="A260" s="100">
        <v>5728</v>
      </c>
      <c r="B260" s="101" t="s">
        <v>421</v>
      </c>
      <c r="C260" s="101" t="s">
        <v>161</v>
      </c>
      <c r="D260" s="100" t="s">
        <v>144</v>
      </c>
      <c r="E260" s="101">
        <v>1.28</v>
      </c>
      <c r="J260" s="101" t="s">
        <v>161</v>
      </c>
      <c r="P260" s="101" t="s">
        <v>144</v>
      </c>
      <c r="R260" s="101" t="s">
        <v>144</v>
      </c>
    </row>
    <row r="261" spans="1:18" x14ac:dyDescent="0.2">
      <c r="A261" s="100">
        <v>5929</v>
      </c>
      <c r="B261" s="101" t="s">
        <v>422</v>
      </c>
      <c r="C261" s="101" t="s">
        <v>150</v>
      </c>
      <c r="D261" s="100" t="s">
        <v>148</v>
      </c>
      <c r="E261" s="101">
        <v>1.1299999999999999</v>
      </c>
      <c r="J261" s="101" t="s">
        <v>161</v>
      </c>
      <c r="P261" s="101" t="s">
        <v>148</v>
      </c>
      <c r="R261" s="101" t="s">
        <v>148</v>
      </c>
    </row>
    <row r="262" spans="1:18" x14ac:dyDescent="0.2">
      <c r="A262" s="100">
        <v>5501</v>
      </c>
      <c r="B262" s="101" t="s">
        <v>423</v>
      </c>
      <c r="C262" s="101" t="s">
        <v>156</v>
      </c>
      <c r="D262" s="100" t="s">
        <v>148</v>
      </c>
      <c r="E262" s="101">
        <v>0.79</v>
      </c>
      <c r="J262" s="101" t="s">
        <v>161</v>
      </c>
      <c r="P262" s="101" t="s">
        <v>144</v>
      </c>
      <c r="R262" s="101" t="s">
        <v>148</v>
      </c>
    </row>
    <row r="263" spans="1:18" x14ac:dyDescent="0.2">
      <c r="A263" s="100">
        <v>5930</v>
      </c>
      <c r="B263" s="101" t="s">
        <v>424</v>
      </c>
      <c r="C263" s="101" t="s">
        <v>150</v>
      </c>
      <c r="D263" s="100" t="s">
        <v>148</v>
      </c>
      <c r="E263" s="101">
        <v>1.1299999999999999</v>
      </c>
      <c r="J263" s="101" t="s">
        <v>150</v>
      </c>
      <c r="P263" s="101" t="s">
        <v>152</v>
      </c>
      <c r="R263" s="101" t="s">
        <v>152</v>
      </c>
    </row>
    <row r="264" spans="1:18" x14ac:dyDescent="0.2">
      <c r="A264" s="100">
        <v>5688</v>
      </c>
      <c r="B264" s="101" t="s">
        <v>425</v>
      </c>
      <c r="C264" s="101" t="s">
        <v>151</v>
      </c>
      <c r="D264" s="100" t="s">
        <v>148</v>
      </c>
      <c r="E264" s="101">
        <v>1.34</v>
      </c>
      <c r="J264" s="101" t="s">
        <v>150</v>
      </c>
      <c r="P264" s="101" t="s">
        <v>152</v>
      </c>
      <c r="R264" s="101" t="s">
        <v>152</v>
      </c>
    </row>
    <row r="265" spans="1:18" x14ac:dyDescent="0.2">
      <c r="A265" s="100">
        <v>5729</v>
      </c>
      <c r="B265" s="101" t="s">
        <v>426</v>
      </c>
      <c r="C265" s="101" t="s">
        <v>161</v>
      </c>
      <c r="D265" s="100" t="s">
        <v>144</v>
      </c>
      <c r="E265" s="101">
        <v>1.28</v>
      </c>
      <c r="J265" s="101" t="s">
        <v>150</v>
      </c>
      <c r="P265" s="101" t="s">
        <v>152</v>
      </c>
      <c r="R265" s="101" t="s">
        <v>152</v>
      </c>
    </row>
    <row r="266" spans="1:18" x14ac:dyDescent="0.2">
      <c r="A266" s="100">
        <v>5862</v>
      </c>
      <c r="B266" s="101" t="s">
        <v>427</v>
      </c>
      <c r="C266" s="101" t="s">
        <v>161</v>
      </c>
      <c r="D266" s="100" t="s">
        <v>144</v>
      </c>
      <c r="E266" s="101">
        <v>1.28</v>
      </c>
      <c r="J266" s="101" t="s">
        <v>172</v>
      </c>
      <c r="P266" s="101" t="s">
        <v>144</v>
      </c>
      <c r="R266" s="101" t="s">
        <v>148</v>
      </c>
    </row>
    <row r="267" spans="1:18" x14ac:dyDescent="0.2">
      <c r="A267" s="100">
        <v>5571</v>
      </c>
      <c r="B267" s="101" t="s">
        <v>428</v>
      </c>
      <c r="C267" s="101" t="s">
        <v>150</v>
      </c>
      <c r="D267" s="100" t="s">
        <v>152</v>
      </c>
      <c r="E267" s="101">
        <v>1.1299999999999999</v>
      </c>
      <c r="J267" s="101" t="s">
        <v>172</v>
      </c>
      <c r="P267" s="101" t="s">
        <v>144</v>
      </c>
      <c r="R267" s="101" t="s">
        <v>144</v>
      </c>
    </row>
    <row r="268" spans="1:18" x14ac:dyDescent="0.2">
      <c r="A268" s="100">
        <v>5649</v>
      </c>
      <c r="B268" s="101" t="s">
        <v>429</v>
      </c>
      <c r="C268" s="101" t="s">
        <v>143</v>
      </c>
      <c r="D268" s="100" t="s">
        <v>144</v>
      </c>
      <c r="E268" s="101">
        <v>0.91</v>
      </c>
      <c r="J268" s="101" t="s">
        <v>172</v>
      </c>
      <c r="P268" s="101" t="s">
        <v>148</v>
      </c>
      <c r="R268" s="101" t="s">
        <v>148</v>
      </c>
    </row>
    <row r="269" spans="1:18" x14ac:dyDescent="0.2">
      <c r="A269" s="100">
        <v>5730</v>
      </c>
      <c r="B269" s="101" t="s">
        <v>430</v>
      </c>
      <c r="C269" s="101" t="s">
        <v>161</v>
      </c>
      <c r="D269" s="100" t="s">
        <v>144</v>
      </c>
      <c r="E269" s="101">
        <v>1.28</v>
      </c>
      <c r="J269" s="101" t="s">
        <v>172</v>
      </c>
      <c r="P269" s="101" t="s">
        <v>144</v>
      </c>
      <c r="R269" s="101" t="s">
        <v>148</v>
      </c>
    </row>
    <row r="270" spans="1:18" x14ac:dyDescent="0.2">
      <c r="A270" s="100">
        <v>5827</v>
      </c>
      <c r="B270" s="101" t="s">
        <v>431</v>
      </c>
      <c r="C270" s="101" t="s">
        <v>151</v>
      </c>
      <c r="D270" s="100" t="s">
        <v>154</v>
      </c>
      <c r="E270" s="101">
        <v>1.34</v>
      </c>
      <c r="J270" s="101" t="s">
        <v>172</v>
      </c>
      <c r="P270" s="101" t="s">
        <v>144</v>
      </c>
      <c r="R270" s="101" t="s">
        <v>144</v>
      </c>
    </row>
    <row r="271" spans="1:18" x14ac:dyDescent="0.2">
      <c r="A271" s="100">
        <v>5931</v>
      </c>
      <c r="B271" s="101" t="s">
        <v>432</v>
      </c>
      <c r="C271" s="101" t="s">
        <v>150</v>
      </c>
      <c r="D271" s="100" t="s">
        <v>154</v>
      </c>
      <c r="E271" s="101">
        <v>1.1299999999999999</v>
      </c>
      <c r="J271" s="101" t="s">
        <v>172</v>
      </c>
      <c r="P271" s="101" t="s">
        <v>144</v>
      </c>
      <c r="R271" s="101" t="s">
        <v>144</v>
      </c>
    </row>
    <row r="272" spans="1:18" x14ac:dyDescent="0.2">
      <c r="A272" s="100">
        <v>5828</v>
      </c>
      <c r="B272" s="101" t="s">
        <v>433</v>
      </c>
      <c r="C272" s="101" t="s">
        <v>151</v>
      </c>
      <c r="D272" s="100" t="s">
        <v>152</v>
      </c>
      <c r="E272" s="101">
        <v>1.34</v>
      </c>
      <c r="J272" s="101" t="s">
        <v>172</v>
      </c>
      <c r="P272" s="101" t="s">
        <v>144</v>
      </c>
      <c r="R272" s="101" t="s">
        <v>144</v>
      </c>
    </row>
    <row r="273" spans="1:18" x14ac:dyDescent="0.2">
      <c r="A273" s="100">
        <v>5932</v>
      </c>
      <c r="B273" s="101" t="s">
        <v>434</v>
      </c>
      <c r="C273" s="101" t="s">
        <v>150</v>
      </c>
      <c r="D273" s="100" t="s">
        <v>154</v>
      </c>
      <c r="E273" s="101">
        <v>1.1299999999999999</v>
      </c>
      <c r="J273" s="101" t="s">
        <v>172</v>
      </c>
      <c r="P273" s="101" t="s">
        <v>144</v>
      </c>
      <c r="R273" s="101" t="s">
        <v>148</v>
      </c>
    </row>
    <row r="274" spans="1:18" x14ac:dyDescent="0.2">
      <c r="A274" s="100">
        <v>5831</v>
      </c>
      <c r="B274" s="101" t="s">
        <v>435</v>
      </c>
      <c r="C274" s="101" t="s">
        <v>151</v>
      </c>
      <c r="D274" s="100" t="s">
        <v>154</v>
      </c>
      <c r="E274" s="101">
        <v>1.34</v>
      </c>
      <c r="J274" s="101" t="s">
        <v>172</v>
      </c>
      <c r="P274" s="101" t="s">
        <v>144</v>
      </c>
      <c r="R274" s="101" t="s">
        <v>144</v>
      </c>
    </row>
    <row r="275" spans="1:18" x14ac:dyDescent="0.2">
      <c r="A275" s="100">
        <v>5933</v>
      </c>
      <c r="B275" s="101" t="s">
        <v>436</v>
      </c>
      <c r="C275" s="101" t="s">
        <v>150</v>
      </c>
      <c r="D275" s="100" t="s">
        <v>148</v>
      </c>
      <c r="E275" s="101">
        <v>1.1299999999999999</v>
      </c>
      <c r="J275" s="101" t="s">
        <v>150</v>
      </c>
      <c r="P275" s="101" t="s">
        <v>154</v>
      </c>
      <c r="R275" s="101" t="s">
        <v>152</v>
      </c>
    </row>
    <row r="276" spans="1:18" x14ac:dyDescent="0.2">
      <c r="A276" s="100">
        <v>5763</v>
      </c>
      <c r="B276" s="101" t="s">
        <v>437</v>
      </c>
      <c r="C276" s="101" t="s">
        <v>150</v>
      </c>
      <c r="D276" s="100" t="s">
        <v>154</v>
      </c>
      <c r="E276" s="101">
        <v>1.1299999999999999</v>
      </c>
      <c r="J276" s="101" t="s">
        <v>150</v>
      </c>
      <c r="P276" s="101" t="s">
        <v>152</v>
      </c>
      <c r="R276" s="101" t="s">
        <v>154</v>
      </c>
    </row>
    <row r="277" spans="1:18" x14ac:dyDescent="0.2">
      <c r="A277" s="100">
        <v>5934</v>
      </c>
      <c r="B277" s="101" t="s">
        <v>438</v>
      </c>
      <c r="C277" s="101" t="s">
        <v>150</v>
      </c>
      <c r="D277" s="100" t="s">
        <v>154</v>
      </c>
      <c r="E277" s="101">
        <v>1.1299999999999999</v>
      </c>
      <c r="J277" s="101" t="s">
        <v>150</v>
      </c>
      <c r="P277" s="101" t="s">
        <v>148</v>
      </c>
      <c r="R277" s="101" t="s">
        <v>154</v>
      </c>
    </row>
    <row r="278" spans="1:18" x14ac:dyDescent="0.2">
      <c r="A278" s="100">
        <v>5764</v>
      </c>
      <c r="B278" s="101" t="s">
        <v>439</v>
      </c>
      <c r="C278" s="101" t="s">
        <v>150</v>
      </c>
      <c r="D278" s="100" t="s">
        <v>154</v>
      </c>
      <c r="E278" s="101">
        <v>1.1299999999999999</v>
      </c>
      <c r="J278" s="101" t="s">
        <v>150</v>
      </c>
      <c r="P278" s="101" t="s">
        <v>148</v>
      </c>
      <c r="R278" s="101" t="s">
        <v>154</v>
      </c>
    </row>
    <row r="279" spans="1:18" x14ac:dyDescent="0.2">
      <c r="A279" s="100">
        <v>5765</v>
      </c>
      <c r="B279" s="101" t="s">
        <v>440</v>
      </c>
      <c r="C279" s="101" t="s">
        <v>150</v>
      </c>
      <c r="D279" s="100" t="s">
        <v>152</v>
      </c>
      <c r="E279" s="101">
        <v>1.1299999999999999</v>
      </c>
      <c r="J279" s="101" t="s">
        <v>150</v>
      </c>
      <c r="P279" s="101" t="s">
        <v>152</v>
      </c>
      <c r="R279" s="101" t="s">
        <v>152</v>
      </c>
    </row>
    <row r="280" spans="1:18" x14ac:dyDescent="0.2">
      <c r="A280" s="100">
        <v>5650</v>
      </c>
      <c r="B280" s="101" t="s">
        <v>441</v>
      </c>
      <c r="C280" s="101" t="s">
        <v>143</v>
      </c>
      <c r="D280" s="100" t="s">
        <v>144</v>
      </c>
      <c r="E280" s="101">
        <v>0.91</v>
      </c>
      <c r="J280" s="101" t="s">
        <v>150</v>
      </c>
      <c r="P280" s="101" t="s">
        <v>152</v>
      </c>
      <c r="R280" s="101" t="s">
        <v>152</v>
      </c>
    </row>
    <row r="281" spans="1:18" x14ac:dyDescent="0.2">
      <c r="A281" s="100">
        <v>5890</v>
      </c>
      <c r="B281" s="101" t="s">
        <v>442</v>
      </c>
      <c r="C281" s="101" t="s">
        <v>172</v>
      </c>
      <c r="D281" s="100" t="s">
        <v>144</v>
      </c>
      <c r="E281" s="101">
        <v>0.99</v>
      </c>
      <c r="J281" s="101" t="s">
        <v>150</v>
      </c>
      <c r="P281" s="101" t="s">
        <v>148</v>
      </c>
      <c r="R281" s="101" t="s">
        <v>148</v>
      </c>
    </row>
    <row r="282" spans="1:18" x14ac:dyDescent="0.2">
      <c r="A282" s="100">
        <v>5891</v>
      </c>
      <c r="B282" s="101" t="s">
        <v>443</v>
      </c>
      <c r="C282" s="101" t="s">
        <v>172</v>
      </c>
      <c r="D282" s="100" t="s">
        <v>144</v>
      </c>
      <c r="E282" s="101">
        <v>0.99</v>
      </c>
      <c r="J282" s="101" t="s">
        <v>150</v>
      </c>
      <c r="P282" s="101" t="s">
        <v>154</v>
      </c>
      <c r="R282" s="101" t="s">
        <v>154</v>
      </c>
    </row>
    <row r="283" spans="1:18" x14ac:dyDescent="0.2">
      <c r="A283" s="100">
        <v>5732</v>
      </c>
      <c r="B283" s="101" t="s">
        <v>444</v>
      </c>
      <c r="C283" s="101" t="s">
        <v>161</v>
      </c>
      <c r="D283" s="100" t="s">
        <v>144</v>
      </c>
      <c r="E283" s="101">
        <v>1.28</v>
      </c>
      <c r="J283" s="101" t="s">
        <v>150</v>
      </c>
      <c r="P283" s="101" t="s">
        <v>152</v>
      </c>
      <c r="R283" s="101" t="s">
        <v>154</v>
      </c>
    </row>
    <row r="284" spans="1:18" x14ac:dyDescent="0.2">
      <c r="A284" s="100">
        <v>5935</v>
      </c>
      <c r="B284" s="101" t="s">
        <v>445</v>
      </c>
      <c r="C284" s="101" t="s">
        <v>150</v>
      </c>
      <c r="D284" s="100" t="s">
        <v>154</v>
      </c>
      <c r="E284" s="101">
        <v>1.1299999999999999</v>
      </c>
      <c r="J284" s="101" t="s">
        <v>150</v>
      </c>
      <c r="P284" s="101" t="s">
        <v>152</v>
      </c>
      <c r="R284" s="101" t="s">
        <v>152</v>
      </c>
    </row>
    <row r="285" spans="1:18" x14ac:dyDescent="0.2">
      <c r="A285" s="100">
        <v>5690</v>
      </c>
      <c r="B285" s="101" t="s">
        <v>446</v>
      </c>
      <c r="C285" s="101" t="s">
        <v>151</v>
      </c>
      <c r="D285" s="100" t="s">
        <v>152</v>
      </c>
      <c r="E285" s="101">
        <v>1.34</v>
      </c>
      <c r="J285" s="101" t="s">
        <v>150</v>
      </c>
      <c r="P285" s="101" t="s">
        <v>154</v>
      </c>
      <c r="R285" s="101" t="s">
        <v>154</v>
      </c>
    </row>
    <row r="286" spans="1:18" x14ac:dyDescent="0.2">
      <c r="A286" s="100">
        <v>5537</v>
      </c>
      <c r="B286" s="101" t="s">
        <v>447</v>
      </c>
      <c r="C286" s="101" t="s">
        <v>156</v>
      </c>
      <c r="D286" s="100" t="s">
        <v>148</v>
      </c>
      <c r="E286" s="101">
        <v>0.79</v>
      </c>
      <c r="J286" s="101" t="s">
        <v>150</v>
      </c>
      <c r="P286" s="101" t="s">
        <v>152</v>
      </c>
      <c r="R286" s="101" t="s">
        <v>154</v>
      </c>
    </row>
    <row r="287" spans="1:18" x14ac:dyDescent="0.2">
      <c r="A287" s="100">
        <v>5651</v>
      </c>
      <c r="B287" s="101" t="s">
        <v>448</v>
      </c>
      <c r="C287" s="101" t="s">
        <v>170</v>
      </c>
      <c r="D287" s="100" t="s">
        <v>144</v>
      </c>
      <c r="E287" s="101">
        <v>0.46</v>
      </c>
      <c r="J287" s="101" t="s">
        <v>150</v>
      </c>
      <c r="P287" s="101" t="s">
        <v>148</v>
      </c>
      <c r="R287" s="101" t="s">
        <v>154</v>
      </c>
    </row>
    <row r="288" spans="1:18" x14ac:dyDescent="0.2">
      <c r="A288" s="100">
        <v>5652</v>
      </c>
      <c r="B288" s="101" t="s">
        <v>449</v>
      </c>
      <c r="C288" s="101" t="s">
        <v>143</v>
      </c>
      <c r="D288" s="100" t="s">
        <v>144</v>
      </c>
      <c r="E288" s="101">
        <v>0.91</v>
      </c>
      <c r="J288" s="101" t="s">
        <v>150</v>
      </c>
      <c r="P288" s="101" t="s">
        <v>152</v>
      </c>
      <c r="R288" s="101" t="s">
        <v>152</v>
      </c>
    </row>
    <row r="289" spans="1:18" x14ac:dyDescent="0.2">
      <c r="A289" s="100">
        <v>5830</v>
      </c>
      <c r="B289" s="101" t="s">
        <v>450</v>
      </c>
      <c r="C289" s="101" t="s">
        <v>151</v>
      </c>
      <c r="D289" s="100" t="s">
        <v>154</v>
      </c>
      <c r="E289" s="101">
        <v>1.34</v>
      </c>
      <c r="J289" s="101" t="s">
        <v>150</v>
      </c>
      <c r="P289" s="101" t="s">
        <v>148</v>
      </c>
      <c r="R289" s="101" t="s">
        <v>148</v>
      </c>
    </row>
    <row r="290" spans="1:18" x14ac:dyDescent="0.2">
      <c r="A290" s="100">
        <v>5414</v>
      </c>
      <c r="B290" s="101" t="s">
        <v>451</v>
      </c>
      <c r="C290" s="101" t="s">
        <v>145</v>
      </c>
      <c r="D290" s="100" t="s">
        <v>144</v>
      </c>
      <c r="E290" s="101">
        <v>1.58</v>
      </c>
      <c r="J290" s="101" t="s">
        <v>156</v>
      </c>
      <c r="P290" s="101" t="s">
        <v>152</v>
      </c>
      <c r="R290" s="101" t="s">
        <v>152</v>
      </c>
    </row>
    <row r="291" spans="1:18" x14ac:dyDescent="0.2">
      <c r="A291" s="100">
        <v>5863</v>
      </c>
      <c r="B291" s="101" t="s">
        <v>452</v>
      </c>
      <c r="C291" s="101" t="s">
        <v>161</v>
      </c>
      <c r="D291" s="100" t="s">
        <v>144</v>
      </c>
      <c r="E291" s="101">
        <v>1.28</v>
      </c>
      <c r="J291" s="101" t="s">
        <v>150</v>
      </c>
      <c r="P291" s="101" t="s">
        <v>154</v>
      </c>
      <c r="R291" s="101" t="s">
        <v>154</v>
      </c>
    </row>
    <row r="292" spans="1:18" x14ac:dyDescent="0.2">
      <c r="A292" s="100">
        <v>5539</v>
      </c>
      <c r="B292" s="101" t="s">
        <v>453</v>
      </c>
      <c r="C292" s="101" t="s">
        <v>156</v>
      </c>
      <c r="D292" s="100" t="s">
        <v>148</v>
      </c>
      <c r="E292" s="101">
        <v>0.79</v>
      </c>
      <c r="J292" s="101" t="s">
        <v>150</v>
      </c>
      <c r="P292" s="101" t="s">
        <v>152</v>
      </c>
      <c r="R292" s="101" t="s">
        <v>152</v>
      </c>
    </row>
    <row r="293" spans="1:18" x14ac:dyDescent="0.2">
      <c r="A293" s="100">
        <v>5692</v>
      </c>
      <c r="B293" s="101" t="s">
        <v>454</v>
      </c>
      <c r="C293" s="101" t="s">
        <v>151</v>
      </c>
      <c r="D293" s="100" t="s">
        <v>154</v>
      </c>
      <c r="E293" s="101">
        <v>1.34</v>
      </c>
      <c r="J293" s="101" t="s">
        <v>150</v>
      </c>
      <c r="P293" s="101" t="s">
        <v>148</v>
      </c>
      <c r="R293" s="101" t="s">
        <v>154</v>
      </c>
    </row>
    <row r="294" spans="1:18" x14ac:dyDescent="0.2">
      <c r="A294" s="100">
        <v>5503</v>
      </c>
      <c r="B294" s="101" t="s">
        <v>455</v>
      </c>
      <c r="C294" s="101" t="s">
        <v>156</v>
      </c>
      <c r="D294" s="100" t="s">
        <v>144</v>
      </c>
      <c r="E294" s="101">
        <v>0.79</v>
      </c>
      <c r="J294" s="101" t="s">
        <v>150</v>
      </c>
      <c r="P294" s="101" t="s">
        <v>154</v>
      </c>
      <c r="R294" s="101" t="s">
        <v>152</v>
      </c>
    </row>
    <row r="295" spans="1:18" x14ac:dyDescent="0.2">
      <c r="A295" s="100">
        <v>5653</v>
      </c>
      <c r="B295" s="101" t="s">
        <v>456</v>
      </c>
      <c r="C295" s="101" t="s">
        <v>143</v>
      </c>
      <c r="D295" s="100" t="s">
        <v>144</v>
      </c>
      <c r="E295" s="101">
        <v>0.91</v>
      </c>
      <c r="J295" s="101" t="s">
        <v>150</v>
      </c>
      <c r="P295" s="101" t="s">
        <v>148</v>
      </c>
      <c r="R295" s="101" t="s">
        <v>154</v>
      </c>
    </row>
    <row r="296" spans="1:18" x14ac:dyDescent="0.2">
      <c r="A296" s="100">
        <v>5937</v>
      </c>
      <c r="B296" s="101" t="s">
        <v>457</v>
      </c>
      <c r="C296" s="101" t="s">
        <v>150</v>
      </c>
      <c r="D296" s="100" t="s">
        <v>154</v>
      </c>
      <c r="E296" s="101">
        <v>1.1299999999999999</v>
      </c>
      <c r="J296" s="101" t="s">
        <v>150</v>
      </c>
      <c r="P296" s="101" t="s">
        <v>154</v>
      </c>
      <c r="R296" s="101" t="s">
        <v>154</v>
      </c>
    </row>
    <row r="297" spans="1:18" x14ac:dyDescent="0.2">
      <c r="A297" s="100">
        <v>5766</v>
      </c>
      <c r="B297" s="101" t="s">
        <v>458</v>
      </c>
      <c r="C297" s="101" t="s">
        <v>150</v>
      </c>
      <c r="D297" s="100" t="s">
        <v>154</v>
      </c>
      <c r="E297" s="101">
        <v>1.1299999999999999</v>
      </c>
      <c r="J297" s="101" t="s">
        <v>150</v>
      </c>
      <c r="P297" s="101" t="s">
        <v>154</v>
      </c>
      <c r="R297" s="101" t="s">
        <v>154</v>
      </c>
    </row>
    <row r="298" spans="1:18" x14ac:dyDescent="0.2">
      <c r="A298" s="100">
        <v>5803</v>
      </c>
      <c r="B298" s="101" t="s">
        <v>459</v>
      </c>
      <c r="C298" s="101" t="s">
        <v>151</v>
      </c>
      <c r="D298" s="100" t="s">
        <v>148</v>
      </c>
      <c r="E298" s="101">
        <v>1.34</v>
      </c>
      <c r="J298" s="101" t="s">
        <v>150</v>
      </c>
      <c r="P298" s="101" t="s">
        <v>154</v>
      </c>
      <c r="R298" s="101" t="s">
        <v>154</v>
      </c>
    </row>
    <row r="299" spans="1:18" x14ac:dyDescent="0.2">
      <c r="A299" s="100">
        <v>5654</v>
      </c>
      <c r="B299" s="101" t="s">
        <v>460</v>
      </c>
      <c r="C299" s="101" t="s">
        <v>143</v>
      </c>
      <c r="D299" s="100" t="s">
        <v>144</v>
      </c>
      <c r="E299" s="101">
        <v>0.91</v>
      </c>
      <c r="J299" s="101" t="s">
        <v>150</v>
      </c>
      <c r="P299" s="101" t="s">
        <v>154</v>
      </c>
      <c r="R299" s="101" t="s">
        <v>154</v>
      </c>
    </row>
    <row r="300" spans="1:18" x14ac:dyDescent="0.2">
      <c r="A300" s="100">
        <v>5464</v>
      </c>
      <c r="B300" s="101" t="s">
        <v>461</v>
      </c>
      <c r="C300" s="101" t="s">
        <v>151</v>
      </c>
      <c r="D300" s="100" t="s">
        <v>154</v>
      </c>
      <c r="E300" s="101">
        <v>1.34</v>
      </c>
      <c r="J300" s="101" t="s">
        <v>150</v>
      </c>
      <c r="P300" s="101" t="s">
        <v>152</v>
      </c>
      <c r="R300" s="101" t="s">
        <v>152</v>
      </c>
    </row>
    <row r="301" spans="1:18" x14ac:dyDescent="0.2">
      <c r="A301" s="100">
        <v>5655</v>
      </c>
      <c r="B301" s="101" t="s">
        <v>462</v>
      </c>
      <c r="C301" s="101" t="s">
        <v>143</v>
      </c>
      <c r="D301" s="100" t="s">
        <v>144</v>
      </c>
      <c r="E301" s="101">
        <v>0.91</v>
      </c>
      <c r="J301" s="101" t="s">
        <v>150</v>
      </c>
      <c r="P301" s="101" t="s">
        <v>154</v>
      </c>
      <c r="R301" s="101" t="s">
        <v>154</v>
      </c>
    </row>
    <row r="302" spans="1:18" x14ac:dyDescent="0.2">
      <c r="A302" s="100">
        <v>5938</v>
      </c>
      <c r="B302" s="101" t="s">
        <v>463</v>
      </c>
      <c r="C302" s="101" t="s">
        <v>150</v>
      </c>
      <c r="D302" s="100" t="s">
        <v>144</v>
      </c>
      <c r="E302" s="101">
        <v>1.1299999999999999</v>
      </c>
      <c r="J302" s="101" t="s">
        <v>150</v>
      </c>
      <c r="P302" s="101" t="s">
        <v>152</v>
      </c>
      <c r="R302" s="101" t="s">
        <v>152</v>
      </c>
    </row>
    <row r="303" spans="1:18" x14ac:dyDescent="0.2">
      <c r="A303" s="100">
        <v>5939</v>
      </c>
      <c r="B303" s="101" t="s">
        <v>464</v>
      </c>
      <c r="C303" s="101" t="s">
        <v>150</v>
      </c>
      <c r="D303" s="100" t="s">
        <v>148</v>
      </c>
      <c r="E303" s="101">
        <v>1.1299999999999999</v>
      </c>
      <c r="J303" s="101" t="s">
        <v>150</v>
      </c>
      <c r="P303" s="101" t="s">
        <v>148</v>
      </c>
      <c r="R303" s="101" t="s">
        <v>148</v>
      </c>
    </row>
    <row r="304" spans="1:18" x14ac:dyDescent="0.2">
      <c r="A304" s="100">
        <v>5415</v>
      </c>
      <c r="B304" s="101" t="s">
        <v>465</v>
      </c>
      <c r="C304" s="101" t="s">
        <v>145</v>
      </c>
      <c r="D304" s="100" t="s">
        <v>154</v>
      </c>
      <c r="E304" s="101">
        <v>1.58</v>
      </c>
      <c r="J304" s="101" t="s">
        <v>150</v>
      </c>
      <c r="P304" s="101" t="s">
        <v>154</v>
      </c>
      <c r="R304" s="101" t="s">
        <v>154</v>
      </c>
    </row>
  </sheetData>
  <mergeCells count="3">
    <mergeCell ref="A2:D2"/>
    <mergeCell ref="A3:D3"/>
    <mergeCell ref="K19:M20"/>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Fiche état</vt:lpstr>
      <vt:lpstr>Référentiel états</vt:lpstr>
      <vt:lpstr>OFL</vt:lpstr>
      <vt:lpstr>'Fiche état'!Zone_d_impression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Redondo Noemi</dc:creator>
  <cp:lastModifiedBy>Lechot Jacques</cp:lastModifiedBy>
  <cp:lastPrinted>2026-10-28T11:27:39Z</cp:lastPrinted>
  <dcterms:created xsi:type="dcterms:W3CDTF">2026-10-27T16:31:30Z</dcterms:created>
  <dcterms:modified xsi:type="dcterms:W3CDTF">2026-10-30T07:41:46Z</dcterms:modified>
</cp:coreProperties>
</file>