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zlojlt\Desktop\"/>
    </mc:Choice>
  </mc:AlternateContent>
  <xr:revisionPtr revIDLastSave="0" documentId="13_ncr:1_{9E5A1660-FA16-496F-8A9A-BBCFE3B3C393}" xr6:coauthVersionLast="47" xr6:coauthVersionMax="47" xr10:uidLastSave="{00000000-0000-0000-0000-000000000000}"/>
  <bookViews>
    <workbookView xWindow="915" yWindow="3600" windowWidth="56100" windowHeight="23445" xr2:uid="{00000000-000D-0000-FFFF-FFFF00000000}"/>
  </bookViews>
  <sheets>
    <sheet name="Feuil1" sheetId="1" r:id="rId1"/>
    <sheet name="Feuil2" sheetId="2" r:id="rId2"/>
  </sheets>
  <definedNames>
    <definedName name="_xlnm._FilterDatabase" localSheetId="0" hidden="1">Feuil1!$E$62:$J$70</definedName>
    <definedName name="lien">Feuil1!$J$106</definedName>
    <definedName name="_xlnm.Print_Area" localSheetId="0">Feuil1!$A$1:$L$140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1" i="1" l="1"/>
  <c r="D101" i="1"/>
  <c r="E101" i="1"/>
  <c r="C94" i="1"/>
  <c r="I91" i="1"/>
  <c r="F74" i="1"/>
  <c r="G74" i="1"/>
  <c r="H74" i="1"/>
  <c r="I74" i="1"/>
  <c r="J74" i="1"/>
  <c r="E74" i="1"/>
  <c r="J68" i="1"/>
  <c r="J78" i="1" s="1"/>
  <c r="I68" i="1"/>
  <c r="I78" i="1" s="1"/>
  <c r="H68" i="1"/>
  <c r="G68" i="1"/>
  <c r="G78" i="1" s="1"/>
  <c r="F68" i="1"/>
  <c r="E68" i="1"/>
  <c r="E83" i="1" s="1"/>
  <c r="J91" i="1" s="1"/>
  <c r="L46" i="1"/>
  <c r="E69" i="1" s="1"/>
  <c r="H78" i="1" l="1"/>
  <c r="E78" i="1"/>
  <c r="L91" i="1"/>
  <c r="J83" i="1"/>
  <c r="H83" i="1"/>
  <c r="I83" i="1"/>
  <c r="G83" i="1"/>
  <c r="F78" i="1"/>
  <c r="F83" i="1"/>
  <c r="F137" i="1"/>
  <c r="I140" i="1"/>
  <c r="I127" i="1"/>
  <c r="I122" i="1"/>
  <c r="H122" i="1"/>
  <c r="H125" i="1" l="1"/>
  <c r="J125" i="1" s="1"/>
  <c r="G135" i="1"/>
  <c r="H124" i="1" l="1"/>
  <c r="H127" i="1"/>
  <c r="J127" i="1" s="1"/>
  <c r="H128" i="1"/>
  <c r="J128" i="1" s="1"/>
  <c r="H123" i="1"/>
  <c r="J123" i="1" s="1"/>
  <c r="H135" i="1"/>
  <c r="H136" i="1" l="1"/>
  <c r="H129" i="1"/>
  <c r="J129" i="1" s="1"/>
  <c r="H130" i="1"/>
  <c r="G137" i="1"/>
  <c r="J130" i="1" l="1"/>
  <c r="J131" i="1" s="1"/>
  <c r="J132" i="1" s="1"/>
  <c r="H143" i="1"/>
  <c r="H137" i="1"/>
  <c r="H138" i="1" s="1"/>
  <c r="G138" i="1"/>
  <c r="J133" i="1" l="1"/>
  <c r="J143" i="1"/>
  <c r="H141" i="1"/>
  <c r="H140" i="1"/>
  <c r="J140" i="1" s="1"/>
  <c r="D100" i="1"/>
  <c r="D102" i="1"/>
  <c r="E102" i="1"/>
  <c r="D103" i="1"/>
  <c r="E103" i="1"/>
  <c r="C102" i="1"/>
  <c r="C103" i="1"/>
  <c r="I93" i="1"/>
  <c r="I92" i="1"/>
  <c r="I94" i="1" s="1"/>
  <c r="J141" i="1" l="1"/>
  <c r="H142" i="1"/>
  <c r="J142" i="1" s="1"/>
  <c r="J144" i="1" s="1"/>
  <c r="E104" i="1"/>
  <c r="C104" i="1"/>
  <c r="I95" i="1"/>
  <c r="J145" i="1" l="1"/>
  <c r="J146" i="1"/>
  <c r="J147" i="1" s="1"/>
  <c r="E75" i="1"/>
  <c r="E79" i="1" s="1"/>
  <c r="H69" i="1"/>
  <c r="H75" i="1"/>
  <c r="I69" i="1"/>
  <c r="I75" i="1"/>
  <c r="F70" i="1"/>
  <c r="F76" i="1"/>
  <c r="J69" i="1"/>
  <c r="J75" i="1"/>
  <c r="G69" i="1"/>
  <c r="G75" i="1"/>
  <c r="F69" i="1"/>
  <c r="F75" i="1"/>
  <c r="J70" i="1"/>
  <c r="J76" i="1"/>
  <c r="H76" i="1"/>
  <c r="H70" i="1"/>
  <c r="E76" i="1"/>
  <c r="E70" i="1"/>
  <c r="G70" i="1"/>
  <c r="G76" i="1"/>
  <c r="I76" i="1"/>
  <c r="I70" i="1"/>
  <c r="H79" i="1" l="1"/>
  <c r="J80" i="1"/>
  <c r="G79" i="1"/>
  <c r="F80" i="1"/>
  <c r="H80" i="1"/>
  <c r="I80" i="1"/>
  <c r="G80" i="1"/>
  <c r="I79" i="1"/>
  <c r="E80" i="1"/>
  <c r="J79" i="1"/>
  <c r="F84" i="1"/>
  <c r="F79" i="1"/>
  <c r="I85" i="1"/>
  <c r="H85" i="1"/>
  <c r="J84" i="1"/>
  <c r="F85" i="1"/>
  <c r="H84" i="1"/>
  <c r="J85" i="1"/>
  <c r="I84" i="1"/>
  <c r="E84" i="1"/>
  <c r="G84" i="1"/>
  <c r="G85" i="1"/>
  <c r="E85" i="1"/>
  <c r="J92" i="1" l="1"/>
  <c r="J93" i="1"/>
  <c r="J95" i="1" s="1"/>
  <c r="L95" i="1" s="1"/>
  <c r="J101" i="1" s="1"/>
  <c r="L93" i="1" l="1"/>
  <c r="J103" i="1"/>
  <c r="J102" i="1"/>
  <c r="L92" i="1"/>
  <c r="L94" i="1" l="1"/>
  <c r="L96" i="1" s="1"/>
  <c r="F102" i="1" s="1"/>
  <c r="L102" i="1" s="1"/>
  <c r="H102" i="1" s="1"/>
  <c r="J104" i="1"/>
  <c r="F101" i="1" l="1"/>
  <c r="L101" i="1" s="1"/>
  <c r="F103" i="1"/>
  <c r="L103" i="1" s="1"/>
  <c r="H101" i="1" l="1"/>
  <c r="L104" i="1"/>
  <c r="H103" i="1"/>
  <c r="H104" i="1" l="1"/>
</calcChain>
</file>

<file path=xl/sharedStrings.xml><?xml version="1.0" encoding="utf-8"?>
<sst xmlns="http://schemas.openxmlformats.org/spreadsheetml/2006/main" count="187" uniqueCount="122">
  <si>
    <t>2 pièces</t>
  </si>
  <si>
    <t>3 pièces</t>
  </si>
  <si>
    <t>Type</t>
  </si>
  <si>
    <t>à</t>
  </si>
  <si>
    <t xml:space="preserve">à </t>
  </si>
  <si>
    <t xml:space="preserve">Norme technique </t>
  </si>
  <si>
    <t>Indice suisse des prix à la consommation (ISPC) mars 2017 = 100.7 (indice de base 100.0 = décembre 2015)</t>
  </si>
  <si>
    <t>VI</t>
  </si>
  <si>
    <t>V</t>
  </si>
  <si>
    <t>IV</t>
  </si>
  <si>
    <t>III</t>
  </si>
  <si>
    <t>II</t>
  </si>
  <si>
    <t>I</t>
  </si>
  <si>
    <t>Revenu locatif plafonné</t>
  </si>
  <si>
    <t>Données du projet</t>
  </si>
  <si>
    <t>Type (pce)</t>
  </si>
  <si>
    <t>M2 SUP SIA 416</t>
  </si>
  <si>
    <t>Moyenne des m2 SUP SIA 416</t>
  </si>
  <si>
    <t>M2 totaux</t>
  </si>
  <si>
    <t>Espace communautaire lié</t>
  </si>
  <si>
    <t>CHF m2/an</t>
  </si>
  <si>
    <t>Majoration pour LP conventionné</t>
  </si>
  <si>
    <t>Nb de log.</t>
  </si>
  <si>
    <t>VI, V, IV, III, II, I</t>
  </si>
  <si>
    <t>A</t>
  </si>
  <si>
    <t>B</t>
  </si>
  <si>
    <t>B1</t>
  </si>
  <si>
    <t>m2 min.</t>
  </si>
  <si>
    <t>m2 max</t>
  </si>
  <si>
    <t>Les surfaces des logements se mesurent en "M2 Surface Utile Principal" (SUP) au sens de la SIA 416 - art. 27 RLPPPL</t>
  </si>
  <si>
    <t>B11</t>
  </si>
  <si>
    <t>B12</t>
  </si>
  <si>
    <t>B2</t>
  </si>
  <si>
    <t>B3</t>
  </si>
  <si>
    <t>A1</t>
  </si>
  <si>
    <t>A2</t>
  </si>
  <si>
    <t>A3</t>
  </si>
  <si>
    <t>A31</t>
  </si>
  <si>
    <t>A32</t>
  </si>
  <si>
    <t>B6</t>
  </si>
  <si>
    <t>à la considération des surfaces établies à la position A31</t>
  </si>
  <si>
    <t>Sans convention signée, le plafond du revenu locatif établi sous la position B6 est abaissé :</t>
  </si>
  <si>
    <t>C1</t>
  </si>
  <si>
    <t>C2</t>
  </si>
  <si>
    <t>Si justification au sens de l'art. 28 al. 6 RLPPPL</t>
  </si>
  <si>
    <t>Zone économique VI à I</t>
  </si>
  <si>
    <t xml:space="preserve">Bases légales </t>
  </si>
  <si>
    <t xml:space="preserve">Explications </t>
  </si>
  <si>
    <t>LOI du 10.05.2016 sur la préservation et la promotion du parc locatif (LPPPL)</t>
  </si>
  <si>
    <t>RÈGLEMENT du 25.10.2017 d'application de la loi du 10 mai 2016 sur la préservation et la promotion du parc locatif (RLPPPL)</t>
  </si>
  <si>
    <t>Les logements d'utilité publique (LUP) au sens de l'art. 27 LPPPL doivent respecter des normes de surfaces et ont un revenu locatif plafonné selon les dispositions des articles 28 à 32 RLPPPL.</t>
  </si>
  <si>
    <t>Pour les autres types de logements convenus avec la DGCS, la valeur du type 3 pièces est à considérer.</t>
  </si>
  <si>
    <t>Majoration pour performance d'économie d'énergie</t>
  </si>
  <si>
    <t>Facteur de performance énergétique</t>
  </si>
  <si>
    <t>La décision de reconnaissance LUP et de plafonnement se fait par la DL dans la synthèse CAMAC. Le requérant utilise le formulaire 54</t>
  </si>
  <si>
    <t>Indice suisse des prix à la consommation du jour (base 100.0 = décembre 2015)</t>
  </si>
  <si>
    <t>Lien</t>
  </si>
  <si>
    <t>Minergie 2017</t>
  </si>
  <si>
    <t>Minergie P Eco</t>
  </si>
  <si>
    <t>Minergie P</t>
  </si>
  <si>
    <t>Aucune</t>
  </si>
  <si>
    <t>Norme - Logements à loyers abordables (LLA)</t>
  </si>
  <si>
    <t>Facteur 80 % (art. 29 al.1  RLPPPL)</t>
  </si>
  <si>
    <t>Indexé perform. Énergie</t>
  </si>
  <si>
    <t>Loyer sans espace commun</t>
  </si>
  <si>
    <t>Loyer de l'espace commun</t>
  </si>
  <si>
    <t>Loyer yc espace commun</t>
  </si>
  <si>
    <t>Final B1+B2+B3</t>
  </si>
  <si>
    <t>FP</t>
  </si>
  <si>
    <t>Hyp</t>
  </si>
  <si>
    <t>Am</t>
  </si>
  <si>
    <t>FG</t>
  </si>
  <si>
    <t>Facteur</t>
  </si>
  <si>
    <t>B4</t>
  </si>
  <si>
    <t>B5</t>
  </si>
  <si>
    <t>B51</t>
  </si>
  <si>
    <t>CHF m2/an indexés</t>
  </si>
  <si>
    <t xml:space="preserve">D'autres types de logements sont possibles. Il doit en être préalablement convenu avec la DGCS. </t>
  </si>
  <si>
    <t xml:space="preserve">Zone économique </t>
  </si>
  <si>
    <t>Sur le lien indiquer le nom de la commune du lieu du projet et se référer à la colonne "location"</t>
  </si>
  <si>
    <t>021 316 52 21</t>
  </si>
  <si>
    <t>info.dgcs@vd.ch</t>
  </si>
  <si>
    <t xml:space="preserve">Direction générale de la cohésion sociale (DGCS) </t>
  </si>
  <si>
    <t>Avenue des Casernes 2 (BAP)</t>
  </si>
  <si>
    <t>Pôle Prévention et solidarités (PPS)</t>
  </si>
  <si>
    <t xml:space="preserve">Direction générale du territoire et du logement (DGTL) </t>
  </si>
  <si>
    <t>1014 Lausanne</t>
  </si>
  <si>
    <t>max. 5,0%</t>
  </si>
  <si>
    <t>Nombre de logements</t>
  </si>
  <si>
    <t>Les loyers indiqués ci-dessous s'entendent tout compris sauf les frais de chauffage et d'eau chaude et des taxes d'épuration et d'évacuation des déchets (article 28 al. 2 RLPPPL)</t>
  </si>
  <si>
    <t xml:space="preserve">Si le MO entend solliciter une aide financière au sens du RPCL, il utilise le formulaire 55 </t>
  </si>
  <si>
    <t>C</t>
  </si>
  <si>
    <t>à l'exclusion de la majoration de la position B3</t>
  </si>
  <si>
    <t>à l'exclusion de la majoration de la position B51</t>
  </si>
  <si>
    <t xml:space="preserve">Encadrement social (convention DGCS) exercé par l'entité reconnue par la convention </t>
  </si>
  <si>
    <t>LOI du 24 janvier 2006 d'aide aux personnes recourant à l'action médico-sociale (LAPRAMS)</t>
  </si>
  <si>
    <t>Avec la convention DGCS, des prestations sociales peuvent être facturées en plus aux loyers étrablis sos la position B6, soir directement aux locataires, soit aux régimes sociaux.</t>
  </si>
  <si>
    <t>Les montants sous C1 sont ajoutés au bail. S'il ne les assure pas lui-même, le bailleur rétrocède en totalité ces montants au prestataire de services.</t>
  </si>
  <si>
    <t xml:space="preserve">Direction logement (DIL) </t>
  </si>
  <si>
    <t>lien</t>
  </si>
  <si>
    <t>Pour estimer le revenu locatif plafonné qui fera plus tard l'objet d'une décision précise de la DL, vous devez renseigner les cases de couleur :</t>
  </si>
  <si>
    <t>RÈGLEMENT du 28.06.2006 d'application de la LAPRAMS (RLAPRAMS)</t>
  </si>
  <si>
    <t>Si le projet entend être reconnu d'utilité publique au sens de la LPPPL et faire bénéficier les locataires des prestations complémentaires au sens de la LAPRAMS, il doit être validé, avant d'être déposé à l'enquête publique, par la Direction générale de la cohésion sociale (DGCS). Tel. 021 316 52 21</t>
  </si>
  <si>
    <t>Base (IPC 100.7)</t>
  </si>
  <si>
    <t>Version du 2 novembre 2022</t>
  </si>
  <si>
    <t>Université 5</t>
  </si>
  <si>
    <t>021 316 74 11</t>
  </si>
  <si>
    <t>info.dgtl@vd.ch</t>
  </si>
  <si>
    <t>RÈGLEMENT du 09.10.2019 sur les prêts et les cautionnements pour les logements (RPCLo)</t>
  </si>
  <si>
    <t>Simulateur de revenu locatif autorisé des logements adaptés avec accompagnement (LADA) reconnus d'utilité publique au sens de la LPPPL pour 2024</t>
  </si>
  <si>
    <t>Les logements adaptés avec accompagnement (LADA) font partie des LUP. A ce titre ils nécessitent une reconnaissance d'utilité publique délivrée par la Direction du logement (DIL) + l'aval du Pôle Prévention et solidarités (PPS) de la DGCS + une convention d'exploitation entre le propriétaire et/ou l'exploitant et la Direction générale de la cohésion sociale (DGCS). Dans ce cas, des facteurs de majorations de surfaces (technique) et de revenu locatif (financier) leurs sont appliqués. Sans convention, ces facteurs ne sont pas appliqués.</t>
  </si>
  <si>
    <t>Le revenu locatif d'un LADA est plafonné selon la  formule : M2 surface utile de plancher (SUP) SIA 416 x CHF m2/an (art. 28 RLPPPL)</t>
  </si>
  <si>
    <t>Les normes techniques et architecturale détaillées et un formulaire d'annonce de projet LP sont téléchargeables sur le site de la DGCS : https://www.vd.ch/sante-soins-et-handicap/vivre-a-domicile/lada-logements-adaptes-avec-accompagnement/informations-pour-les-professionnels</t>
  </si>
  <si>
    <r>
      <t xml:space="preserve">Directive technique LADA - Logements à loyers abordables (LLA) de type logements adaptés avec accompagnement  (LADA) = </t>
    </r>
    <r>
      <rPr>
        <b/>
        <sz val="12"/>
        <color theme="1"/>
        <rFont val="Calibri"/>
        <family val="2"/>
        <scheme val="minor"/>
      </rPr>
      <t>LLA-LADA</t>
    </r>
  </si>
  <si>
    <t>1 pièce</t>
  </si>
  <si>
    <t>(20% max. du nombre de LADA)</t>
  </si>
  <si>
    <t>1 pièce</t>
  </si>
  <si>
    <t>Indexé (IPC août 2024, 108.4)</t>
  </si>
  <si>
    <t>Final B2+B3</t>
  </si>
  <si>
    <t>LADA</t>
  </si>
  <si>
    <t>Revenu locatif initial ici indicatif, seule la décision de la DIL fait foi (sera indexé au fil des ans selon l'IPC)</t>
  </si>
  <si>
    <t>à l'exclusion des prestations complémentaires pour les LADA au titre de la LAPRAMS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</si>
</sst>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C_H_F_-;\-* #,##0.00\ _C_H_F_-;_-* &quot;-&quot;??\ _C_H_F_-;_-@_-"/>
    <numFmt numFmtId="165" formatCode="_ * #,##0.00_ ;_ * \-#,##0.00_ ;_ * &quot;-&quot;??_ ;_ @_ "/>
    <numFmt numFmtId="166" formatCode="_ * #,##0.0_ ;_ * \-#,##0.0_ ;_ * &quot;-&quot;??_ ;_ @_ "/>
    <numFmt numFmtId="167" formatCode="_ * #,##0_ ;_ * \-#,##0_ ;_ * &quot;-&quot;??_ ;_ @_ "/>
    <numFmt numFmtId="168" formatCode="0.0%"/>
  </numFmts>
  <fonts count="32"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9"/>
      <color theme="1"/>
      <name val="Calibri"/>
      <family val="2"/>
      <scheme val="minor"/>
    </font>
    <font>
      <u/>
      <sz val="11"/>
      <color theme="10"/>
      <name val="Calibri"/>
      <family val="2"/>
      <scheme val="minor"/>
    </font>
    <font>
      <b/>
      <sz val="18"/>
      <color theme="1"/>
      <name val="Calibri"/>
      <family val="2"/>
      <scheme val="minor"/>
    </font>
    <font>
      <sz val="8"/>
      <name val="Calibri"/>
      <family val="2"/>
      <scheme val="minor"/>
    </font>
    <font>
      <sz val="10"/>
      <color theme="1"/>
      <name val="Calibri"/>
      <family val="2"/>
      <scheme val="minor"/>
    </font>
    <font>
      <sz val="12"/>
      <color theme="1"/>
      <name val="Calibri"/>
      <family val="2"/>
      <scheme val="minor"/>
    </font>
    <font>
      <b/>
      <sz val="12"/>
      <color theme="1"/>
      <name val="Calibri"/>
      <family val="2"/>
      <scheme val="minor"/>
    </font>
    <font>
      <i/>
      <sz val="11"/>
      <color theme="1"/>
      <name val="Calibri"/>
      <family val="2"/>
      <scheme val="minor"/>
    </font>
    <font>
      <sz val="18"/>
      <color theme="1"/>
      <name val="Calibri"/>
      <family val="2"/>
      <scheme val="minor"/>
    </font>
    <font>
      <b/>
      <sz val="11"/>
      <name val="Calibri"/>
      <family val="2"/>
      <scheme val="minor"/>
    </font>
    <font>
      <sz val="11"/>
      <name val="Calibri"/>
      <family val="2"/>
      <scheme val="minor"/>
    </font>
    <font>
      <b/>
      <sz val="12"/>
      <name val="Calibri"/>
      <family val="2"/>
      <scheme val="minor"/>
    </font>
    <font>
      <sz val="12"/>
      <name val="Calibri"/>
      <family val="2"/>
      <scheme val="minor"/>
    </font>
    <font>
      <sz val="9"/>
      <color rgb="FF0070C0"/>
      <name val="Calibri"/>
      <family val="2"/>
      <scheme val="minor"/>
    </font>
    <font>
      <b/>
      <sz val="16"/>
      <color theme="1"/>
      <name val="Calibri"/>
      <family val="2"/>
      <scheme val="minor"/>
    </font>
    <font>
      <i/>
      <sz val="11"/>
      <name val="Calibri"/>
      <family val="2"/>
      <scheme val="minor"/>
    </font>
    <font>
      <sz val="11"/>
      <color theme="0" tint="-0.499984740745262"/>
      <name val="Calibri"/>
      <family val="2"/>
      <scheme val="minor"/>
    </font>
    <font>
      <sz val="18"/>
      <color theme="0" tint="-0.499984740745262"/>
      <name val="Calibri"/>
      <family val="2"/>
      <scheme val="minor"/>
    </font>
    <font>
      <sz val="9"/>
      <color theme="0" tint="-0.499984740745262"/>
      <name val="Calibri"/>
      <family val="2"/>
      <scheme val="minor"/>
    </font>
    <font>
      <b/>
      <sz val="11"/>
      <color theme="0" tint="-0.499984740745262"/>
      <name val="Calibri"/>
      <family val="2"/>
      <scheme val="minor"/>
    </font>
    <font>
      <sz val="8"/>
      <color theme="1"/>
      <name val="Calibri"/>
      <family val="2"/>
      <scheme val="minor"/>
    </font>
    <font>
      <sz val="9"/>
      <color theme="9" tint="-0.499984740745262"/>
      <name val="Calibri"/>
      <family val="2"/>
      <scheme val="minor"/>
    </font>
    <font>
      <sz val="11"/>
      <color rgb="FF0070C0"/>
      <name val="Calibri"/>
      <family val="2"/>
      <scheme val="minor"/>
    </font>
    <font>
      <sz val="18"/>
      <color rgb="FF0070C0"/>
      <name val="Calibri"/>
      <family val="2"/>
      <scheme val="minor"/>
    </font>
    <font>
      <u/>
      <sz val="11"/>
      <name val="Calibri"/>
      <family val="2"/>
      <scheme val="minor"/>
    </font>
    <font>
      <b/>
      <sz val="18"/>
      <name val="Calibri"/>
      <family val="2"/>
      <scheme val="minor"/>
    </font>
    <font>
      <b/>
      <sz val="22"/>
      <color theme="1"/>
      <name val="Calibri"/>
      <family val="2"/>
      <scheme val="minor"/>
    </font>
    <font>
      <sz val="22"/>
      <color theme="1"/>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rgb="FF92D050"/>
        <bgColor indexed="64"/>
      </patternFill>
    </fill>
    <fill>
      <patternFill patternType="solid">
        <fgColor theme="0"/>
        <bgColor indexed="64"/>
      </patternFill>
    </fill>
    <fill>
      <patternFill patternType="solid">
        <fgColor theme="9"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hair">
        <color auto="1"/>
      </top>
      <bottom style="hair">
        <color auto="1"/>
      </bottom>
      <diagonal/>
    </border>
    <border>
      <left/>
      <right/>
      <top/>
      <bottom style="dotted">
        <color auto="1"/>
      </bottom>
      <diagonal/>
    </border>
    <border>
      <left/>
      <right/>
      <top/>
      <bottom style="hair">
        <color auto="1"/>
      </bottom>
      <diagonal/>
    </border>
  </borders>
  <cellStyleXfs count="4">
    <xf numFmtId="0" fontId="0" fillId="0" borderId="0"/>
    <xf numFmtId="165" fontId="1" fillId="0" borderId="0" applyFont="0" applyFill="0" applyBorder="0" applyAlignment="0" applyProtection="0"/>
    <xf numFmtId="0" fontId="5" fillId="0" borderId="0" applyNumberFormat="0" applyFill="0" applyBorder="0" applyAlignment="0" applyProtection="0"/>
    <xf numFmtId="9" fontId="1" fillId="0" borderId="0" applyFont="0" applyFill="0" applyBorder="0" applyAlignment="0" applyProtection="0"/>
  </cellStyleXfs>
  <cellXfs count="151">
    <xf numFmtId="0" fontId="0" fillId="0" borderId="0" xfId="0"/>
    <xf numFmtId="168" fontId="0" fillId="2" borderId="1" xfId="0" applyNumberFormat="1" applyFill="1" applyBorder="1" applyAlignment="1" applyProtection="1">
      <alignment horizontal="center" vertical="top"/>
      <protection locked="0"/>
    </xf>
    <xf numFmtId="0" fontId="9" fillId="2" borderId="1" xfId="0" applyFont="1" applyFill="1" applyBorder="1" applyAlignment="1" applyProtection="1">
      <alignment horizontal="center" vertical="top"/>
      <protection locked="0"/>
    </xf>
    <xf numFmtId="0" fontId="0" fillId="2" borderId="1" xfId="0" applyFill="1" applyBorder="1" applyAlignment="1" applyProtection="1">
      <alignment horizontal="center" vertical="top"/>
      <protection locked="0"/>
    </xf>
    <xf numFmtId="0" fontId="0" fillId="4" borderId="0" xfId="0" applyFill="1" applyAlignment="1" applyProtection="1">
      <alignment vertical="top"/>
    </xf>
    <xf numFmtId="0" fontId="20" fillId="4" borderId="0" xfId="0" applyFont="1" applyFill="1" applyAlignment="1" applyProtection="1">
      <alignment vertical="top"/>
    </xf>
    <xf numFmtId="0" fontId="14" fillId="4" borderId="0" xfId="0" applyFont="1" applyFill="1" applyAlignment="1" applyProtection="1">
      <alignment vertical="top"/>
    </xf>
    <xf numFmtId="14" fontId="14" fillId="4" borderId="0" xfId="0" applyNumberFormat="1" applyFont="1" applyFill="1" applyAlignment="1" applyProtection="1">
      <alignment vertical="top"/>
    </xf>
    <xf numFmtId="0" fontId="2" fillId="4" borderId="0" xfId="0" applyFont="1" applyFill="1" applyAlignment="1" applyProtection="1">
      <alignment vertical="top"/>
    </xf>
    <xf numFmtId="0" fontId="13" fillId="4" borderId="0" xfId="0" applyFont="1" applyFill="1" applyAlignment="1" applyProtection="1">
      <alignment vertical="top"/>
    </xf>
    <xf numFmtId="14" fontId="13" fillId="4" borderId="0" xfId="0" applyNumberFormat="1" applyFont="1" applyFill="1" applyAlignment="1" applyProtection="1">
      <alignment vertical="top"/>
    </xf>
    <xf numFmtId="0" fontId="23" fillId="4" borderId="0" xfId="0" applyFont="1" applyFill="1" applyAlignment="1" applyProtection="1">
      <alignment vertical="top"/>
    </xf>
    <xf numFmtId="0" fontId="28" fillId="4" borderId="0" xfId="2" applyFont="1" applyFill="1" applyAlignment="1" applyProtection="1">
      <alignment vertical="top"/>
    </xf>
    <xf numFmtId="0" fontId="0" fillId="4" borderId="5" xfId="0" applyFill="1" applyBorder="1" applyAlignment="1" applyProtection="1">
      <alignment vertical="top"/>
    </xf>
    <xf numFmtId="0" fontId="14" fillId="4" borderId="5" xfId="0" applyFont="1" applyFill="1" applyBorder="1" applyAlignment="1" applyProtection="1">
      <alignment vertical="top"/>
    </xf>
    <xf numFmtId="14" fontId="7" fillId="4" borderId="5" xfId="0" applyNumberFormat="1" applyFont="1" applyFill="1" applyBorder="1" applyAlignment="1" applyProtection="1">
      <alignment horizontal="right" vertical="top"/>
    </xf>
    <xf numFmtId="0" fontId="0" fillId="4" borderId="0" xfId="0" applyFill="1" applyAlignment="1" applyProtection="1">
      <alignment vertical="center"/>
    </xf>
    <xf numFmtId="0" fontId="20" fillId="4" borderId="0" xfId="0" applyFont="1" applyFill="1" applyAlignment="1" applyProtection="1">
      <alignment vertical="center"/>
    </xf>
    <xf numFmtId="0" fontId="18" fillId="4" borderId="0" xfId="0" applyFont="1" applyFill="1" applyAlignment="1" applyProtection="1">
      <alignment vertical="top"/>
    </xf>
    <xf numFmtId="0" fontId="0" fillId="4" borderId="0" xfId="0" applyFill="1" applyProtection="1"/>
    <xf numFmtId="0" fontId="0" fillId="0" borderId="0" xfId="0" applyProtection="1"/>
    <xf numFmtId="0" fontId="14" fillId="4" borderId="0" xfId="0" applyFont="1" applyFill="1" applyProtection="1"/>
    <xf numFmtId="0" fontId="14" fillId="0" borderId="0" xfId="0" applyFont="1" applyProtection="1"/>
    <xf numFmtId="0" fontId="6" fillId="4" borderId="0" xfId="0" applyFont="1" applyFill="1" applyAlignment="1" applyProtection="1">
      <alignment vertical="top"/>
    </xf>
    <xf numFmtId="0" fontId="2" fillId="4" borderId="8" xfId="0" applyFont="1" applyFill="1" applyBorder="1" applyAlignment="1" applyProtection="1">
      <alignment horizontal="justify" vertical="top" wrapText="1"/>
    </xf>
    <xf numFmtId="0" fontId="10" fillId="4" borderId="0" xfId="0" applyFont="1" applyFill="1" applyBorder="1" applyAlignment="1" applyProtection="1">
      <alignment vertical="top"/>
    </xf>
    <xf numFmtId="0" fontId="0" fillId="4" borderId="0" xfId="0" applyFill="1" applyBorder="1" applyAlignment="1" applyProtection="1">
      <alignment vertical="top" wrapText="1"/>
    </xf>
    <xf numFmtId="166" fontId="0" fillId="2" borderId="1" xfId="1" applyNumberFormat="1" applyFont="1" applyFill="1" applyBorder="1" applyAlignment="1" applyProtection="1">
      <alignment horizontal="left" vertical="top"/>
    </xf>
    <xf numFmtId="0" fontId="0" fillId="4" borderId="0" xfId="0" applyFill="1" applyBorder="1" applyAlignment="1" applyProtection="1">
      <alignment vertical="top"/>
    </xf>
    <xf numFmtId="0" fontId="0" fillId="4" borderId="8" xfId="0" applyFill="1" applyBorder="1" applyAlignment="1" applyProtection="1">
      <alignment vertical="top"/>
    </xf>
    <xf numFmtId="0" fontId="0" fillId="4" borderId="8" xfId="0" applyFill="1" applyBorder="1" applyAlignment="1" applyProtection="1">
      <alignment vertical="top" wrapText="1"/>
    </xf>
    <xf numFmtId="0" fontId="6" fillId="4" borderId="0" xfId="0" applyFont="1" applyFill="1" applyAlignment="1" applyProtection="1">
      <alignment horizontal="center" vertical="center"/>
    </xf>
    <xf numFmtId="0" fontId="6" fillId="4" borderId="0" xfId="0" applyFont="1" applyFill="1" applyAlignment="1" applyProtection="1">
      <alignment vertical="center"/>
    </xf>
    <xf numFmtId="0" fontId="12" fillId="4" borderId="0" xfId="0" applyFont="1" applyFill="1" applyAlignment="1" applyProtection="1">
      <alignment vertical="top"/>
    </xf>
    <xf numFmtId="0" fontId="21" fillId="4" borderId="0" xfId="0" applyFont="1" applyFill="1" applyAlignment="1" applyProtection="1">
      <alignment vertical="top"/>
    </xf>
    <xf numFmtId="0" fontId="3" fillId="4" borderId="0" xfId="0" applyFont="1" applyFill="1" applyAlignment="1" applyProtection="1">
      <alignment horizontal="center" vertical="top"/>
    </xf>
    <xf numFmtId="0" fontId="9" fillId="4" borderId="0" xfId="0" applyFont="1" applyFill="1" applyAlignment="1" applyProtection="1">
      <alignment horizontal="center" vertical="top"/>
    </xf>
    <xf numFmtId="0" fontId="9" fillId="4" borderId="0" xfId="0" applyFont="1" applyFill="1" applyAlignment="1" applyProtection="1">
      <alignment vertical="top"/>
    </xf>
    <xf numFmtId="0" fontId="10" fillId="4" borderId="0" xfId="0" applyFont="1" applyFill="1" applyAlignment="1" applyProtection="1">
      <alignment horizontal="center" vertical="top"/>
    </xf>
    <xf numFmtId="0" fontId="4" fillId="4" borderId="1" xfId="0" applyFont="1" applyFill="1" applyBorder="1" applyAlignment="1" applyProtection="1">
      <alignment horizontal="center" vertical="top"/>
    </xf>
    <xf numFmtId="0" fontId="4" fillId="4" borderId="2" xfId="0" applyFont="1" applyFill="1" applyBorder="1" applyAlignment="1" applyProtection="1">
      <alignment horizontal="right" vertical="top"/>
    </xf>
    <xf numFmtId="0" fontId="4" fillId="4" borderId="3" xfId="0" applyFont="1" applyFill="1" applyBorder="1" applyAlignment="1" applyProtection="1">
      <alignment horizontal="right" vertical="top"/>
    </xf>
    <xf numFmtId="0" fontId="4" fillId="4" borderId="4" xfId="0" applyFont="1" applyFill="1" applyBorder="1" applyAlignment="1" applyProtection="1">
      <alignment horizontal="right" vertical="top"/>
    </xf>
    <xf numFmtId="0" fontId="0" fillId="4" borderId="0" xfId="0" applyFill="1" applyAlignment="1" applyProtection="1">
      <alignment horizontal="center" vertical="top" wrapText="1"/>
    </xf>
    <xf numFmtId="167" fontId="0" fillId="4" borderId="0" xfId="1" applyNumberFormat="1" applyFont="1" applyFill="1" applyAlignment="1" applyProtection="1">
      <alignment vertical="top" wrapText="1"/>
    </xf>
    <xf numFmtId="167" fontId="0" fillId="4" borderId="0" xfId="1" applyNumberFormat="1" applyFont="1" applyFill="1" applyAlignment="1" applyProtection="1">
      <alignment horizontal="right" vertical="top"/>
    </xf>
    <xf numFmtId="167" fontId="0" fillId="4" borderId="0" xfId="1" applyNumberFormat="1" applyFont="1" applyFill="1" applyAlignment="1" applyProtection="1">
      <alignment vertical="top"/>
    </xf>
    <xf numFmtId="167" fontId="0" fillId="4" borderId="0" xfId="1" applyNumberFormat="1" applyFont="1" applyFill="1" applyAlignment="1" applyProtection="1">
      <alignment horizontal="center" vertical="top"/>
    </xf>
    <xf numFmtId="0" fontId="4" fillId="4" borderId="3" xfId="0" applyFont="1" applyFill="1" applyBorder="1" applyAlignment="1" applyProtection="1">
      <alignment vertical="top"/>
    </xf>
    <xf numFmtId="0" fontId="0" fillId="4" borderId="0" xfId="0" applyFill="1" applyAlignment="1" applyProtection="1">
      <alignment horizontal="right" vertical="top"/>
    </xf>
    <xf numFmtId="0" fontId="6" fillId="4" borderId="0" xfId="0" applyFont="1" applyFill="1" applyAlignment="1" applyProtection="1">
      <alignment horizontal="center" vertical="top"/>
    </xf>
    <xf numFmtId="0" fontId="27" fillId="4" borderId="0" xfId="0" applyFont="1" applyFill="1" applyAlignment="1" applyProtection="1">
      <alignment vertical="top"/>
    </xf>
    <xf numFmtId="0" fontId="26" fillId="4" borderId="0" xfId="0" applyFont="1" applyFill="1" applyAlignment="1" applyProtection="1">
      <alignment vertical="top"/>
    </xf>
    <xf numFmtId="166" fontId="9" fillId="4" borderId="0" xfId="1" applyNumberFormat="1" applyFont="1" applyFill="1" applyAlignment="1" applyProtection="1">
      <alignment vertical="top"/>
    </xf>
    <xf numFmtId="0" fontId="5" fillId="4" borderId="0" xfId="2" applyFill="1" applyAlignment="1" applyProtection="1">
      <alignment horizontal="center" vertical="top"/>
    </xf>
    <xf numFmtId="166" fontId="9" fillId="0" borderId="0" xfId="1" applyNumberFormat="1" applyFont="1" applyFill="1" applyBorder="1" applyAlignment="1" applyProtection="1">
      <alignment vertical="top"/>
    </xf>
    <xf numFmtId="0" fontId="15" fillId="4" borderId="0" xfId="0" applyFont="1" applyFill="1" applyAlignment="1" applyProtection="1">
      <alignment horizontal="center" vertical="top"/>
    </xf>
    <xf numFmtId="166" fontId="16" fillId="4" borderId="0" xfId="1" applyNumberFormat="1" applyFont="1" applyFill="1" applyAlignment="1" applyProtection="1">
      <alignment vertical="top"/>
    </xf>
    <xf numFmtId="0" fontId="3" fillId="4" borderId="0" xfId="0" applyFont="1" applyFill="1" applyAlignment="1" applyProtection="1">
      <alignment vertical="top"/>
    </xf>
    <xf numFmtId="0" fontId="10" fillId="4" borderId="0" xfId="0" applyFont="1" applyFill="1" applyAlignment="1" applyProtection="1">
      <alignment vertical="top"/>
    </xf>
    <xf numFmtId="167" fontId="2" fillId="4" borderId="0" xfId="1" applyNumberFormat="1" applyFont="1" applyFill="1" applyAlignment="1" applyProtection="1">
      <alignment horizontal="right" vertical="top"/>
    </xf>
    <xf numFmtId="165" fontId="0" fillId="4" borderId="0" xfId="1" applyFont="1" applyFill="1" applyAlignment="1" applyProtection="1">
      <alignment vertical="top" wrapText="1"/>
    </xf>
    <xf numFmtId="167" fontId="0" fillId="4" borderId="0" xfId="1" applyNumberFormat="1" applyFont="1" applyFill="1" applyAlignment="1" applyProtection="1">
      <alignment horizontal="center" vertical="top" wrapText="1"/>
    </xf>
    <xf numFmtId="0" fontId="16" fillId="4" borderId="0" xfId="0" applyFont="1" applyFill="1" applyAlignment="1" applyProtection="1">
      <alignment horizontal="center" vertical="top"/>
    </xf>
    <xf numFmtId="167" fontId="13" fillId="4" borderId="0" xfId="1" applyNumberFormat="1" applyFont="1" applyFill="1" applyAlignment="1" applyProtection="1">
      <alignment horizontal="right" vertical="top"/>
    </xf>
    <xf numFmtId="165" fontId="14" fillId="4" borderId="0" xfId="1" applyFont="1" applyFill="1" applyAlignment="1" applyProtection="1">
      <alignment vertical="top" wrapText="1"/>
    </xf>
    <xf numFmtId="167" fontId="14" fillId="4" borderId="0" xfId="1" applyNumberFormat="1" applyFont="1" applyFill="1" applyAlignment="1" applyProtection="1">
      <alignment horizontal="center" vertical="top" wrapText="1"/>
    </xf>
    <xf numFmtId="165" fontId="19" fillId="4" borderId="0" xfId="1" applyFont="1" applyFill="1" applyAlignment="1" applyProtection="1">
      <alignment vertical="top" wrapText="1"/>
    </xf>
    <xf numFmtId="0" fontId="11" fillId="4" borderId="0" xfId="0" applyFont="1" applyFill="1" applyAlignment="1" applyProtection="1">
      <alignment vertical="top" wrapText="1"/>
    </xf>
    <xf numFmtId="165" fontId="9" fillId="4" borderId="0" xfId="1" applyFont="1" applyFill="1" applyAlignment="1" applyProtection="1">
      <alignment vertical="top"/>
    </xf>
    <xf numFmtId="168" fontId="0" fillId="4" borderId="0" xfId="0" applyNumberFormat="1" applyFill="1" applyAlignment="1" applyProtection="1">
      <alignment vertical="top"/>
    </xf>
    <xf numFmtId="165" fontId="0" fillId="4" borderId="0" xfId="1" applyFont="1" applyFill="1" applyAlignment="1" applyProtection="1">
      <alignment vertical="top"/>
    </xf>
    <xf numFmtId="168" fontId="0" fillId="4" borderId="0" xfId="3" applyNumberFormat="1" applyFont="1" applyFill="1" applyAlignment="1" applyProtection="1">
      <alignment horizontal="right" vertical="top"/>
    </xf>
    <xf numFmtId="167" fontId="20" fillId="4" borderId="0" xfId="1" applyNumberFormat="1" applyFont="1" applyFill="1" applyAlignment="1" applyProtection="1">
      <alignment vertical="top"/>
    </xf>
    <xf numFmtId="168" fontId="0" fillId="0" borderId="0" xfId="0" applyNumberFormat="1" applyFill="1" applyBorder="1" applyAlignment="1" applyProtection="1">
      <alignment vertical="top"/>
    </xf>
    <xf numFmtId="165" fontId="16" fillId="4" borderId="0" xfId="1" quotePrefix="1" applyFont="1" applyFill="1" applyBorder="1" applyAlignment="1" applyProtection="1">
      <alignment horizontal="right" vertical="top"/>
    </xf>
    <xf numFmtId="0" fontId="11" fillId="4" borderId="0" xfId="0" applyFont="1" applyFill="1" applyBorder="1" applyAlignment="1" applyProtection="1">
      <alignment vertical="top" wrapText="1"/>
    </xf>
    <xf numFmtId="165" fontId="11" fillId="4" borderId="1" xfId="0" applyNumberFormat="1" applyFont="1" applyFill="1" applyBorder="1" applyAlignment="1" applyProtection="1">
      <alignment vertical="top" wrapText="1"/>
    </xf>
    <xf numFmtId="165" fontId="11" fillId="4" borderId="0" xfId="0" applyNumberFormat="1" applyFont="1" applyFill="1" applyBorder="1" applyAlignment="1" applyProtection="1">
      <alignment vertical="top" wrapText="1"/>
    </xf>
    <xf numFmtId="0" fontId="24" fillId="4" borderId="0" xfId="0" applyFont="1" applyFill="1" applyAlignment="1" applyProtection="1">
      <alignment horizontal="center" vertical="top"/>
    </xf>
    <xf numFmtId="0" fontId="11" fillId="4" borderId="0" xfId="0" applyFont="1" applyFill="1" applyAlignment="1" applyProtection="1">
      <alignment vertical="top"/>
    </xf>
    <xf numFmtId="0" fontId="4" fillId="4" borderId="0" xfId="0" applyFont="1" applyFill="1" applyAlignment="1" applyProtection="1">
      <alignment horizontal="center" vertical="top"/>
    </xf>
    <xf numFmtId="0" fontId="4" fillId="4" borderId="0" xfId="0" applyFont="1" applyFill="1" applyAlignment="1" applyProtection="1">
      <alignment vertical="top"/>
    </xf>
    <xf numFmtId="0" fontId="4" fillId="4" borderId="0" xfId="0" applyFont="1" applyFill="1" applyAlignment="1" applyProtection="1">
      <alignment horizontal="right" vertical="top"/>
    </xf>
    <xf numFmtId="0" fontId="0" fillId="4" borderId="0" xfId="0" applyFill="1" applyAlignment="1" applyProtection="1">
      <alignment horizontal="center" vertical="top"/>
    </xf>
    <xf numFmtId="167" fontId="14" fillId="4" borderId="0" xfId="0" applyNumberFormat="1" applyFont="1" applyFill="1" applyBorder="1" applyAlignment="1" applyProtection="1">
      <alignment vertical="top"/>
    </xf>
    <xf numFmtId="0" fontId="17" fillId="4" borderId="0" xfId="0" applyFont="1" applyFill="1" applyAlignment="1" applyProtection="1">
      <alignment vertical="top"/>
    </xf>
    <xf numFmtId="167" fontId="9" fillId="4" borderId="0" xfId="1" applyNumberFormat="1" applyFont="1" applyFill="1" applyAlignment="1" applyProtection="1">
      <alignment vertical="top"/>
    </xf>
    <xf numFmtId="167" fontId="14" fillId="0" borderId="0" xfId="0" applyNumberFormat="1" applyFont="1" applyFill="1" applyBorder="1" applyAlignment="1" applyProtection="1">
      <alignment vertical="top"/>
    </xf>
    <xf numFmtId="0" fontId="2" fillId="4" borderId="0" xfId="0" applyFont="1" applyFill="1" applyAlignment="1" applyProtection="1">
      <alignment horizontal="center" vertical="top"/>
    </xf>
    <xf numFmtId="167" fontId="2" fillId="4" borderId="0" xfId="1" applyNumberFormat="1" applyFont="1" applyFill="1" applyAlignment="1" applyProtection="1">
      <alignment vertical="top"/>
    </xf>
    <xf numFmtId="167" fontId="10" fillId="4" borderId="0" xfId="1" applyNumberFormat="1" applyFont="1" applyFill="1" applyAlignment="1" applyProtection="1">
      <alignment vertical="top"/>
    </xf>
    <xf numFmtId="10" fontId="0" fillId="4" borderId="0" xfId="0" applyNumberFormat="1" applyFill="1" applyAlignment="1" applyProtection="1">
      <alignment vertical="top"/>
    </xf>
    <xf numFmtId="167" fontId="0" fillId="4" borderId="0" xfId="0" applyNumberFormat="1" applyFill="1" applyAlignment="1" applyProtection="1">
      <alignment vertical="top"/>
    </xf>
    <xf numFmtId="10" fontId="0" fillId="4" borderId="0" xfId="3" applyNumberFormat="1" applyFont="1" applyFill="1" applyAlignment="1" applyProtection="1">
      <alignment vertical="top"/>
    </xf>
    <xf numFmtId="167" fontId="9" fillId="4" borderId="0" xfId="1" applyNumberFormat="1" applyFont="1" applyFill="1" applyBorder="1" applyAlignment="1" applyProtection="1">
      <alignment vertical="top"/>
    </xf>
    <xf numFmtId="167" fontId="10" fillId="4" borderId="0" xfId="0" applyNumberFormat="1" applyFont="1" applyFill="1" applyAlignment="1" applyProtection="1">
      <alignment vertical="top"/>
    </xf>
    <xf numFmtId="0" fontId="8" fillId="4" borderId="0" xfId="0" applyFont="1" applyFill="1" applyAlignment="1" applyProtection="1">
      <alignment vertical="top"/>
    </xf>
    <xf numFmtId="0" fontId="0" fillId="4" borderId="0" xfId="0" applyFont="1" applyFill="1" applyAlignment="1" applyProtection="1">
      <alignment vertical="top"/>
    </xf>
    <xf numFmtId="0" fontId="4" fillId="4" borderId="8" xfId="0" applyFont="1" applyFill="1" applyBorder="1" applyAlignment="1" applyProtection="1">
      <alignment vertical="top"/>
    </xf>
    <xf numFmtId="0" fontId="11" fillId="4" borderId="8" xfId="0" applyFont="1" applyFill="1" applyBorder="1" applyAlignment="1" applyProtection="1">
      <alignment horizontal="right" vertical="top"/>
    </xf>
    <xf numFmtId="0" fontId="13" fillId="4" borderId="8" xfId="0" applyFont="1" applyFill="1" applyBorder="1" applyAlignment="1" applyProtection="1">
      <alignment horizontal="right" vertical="top"/>
    </xf>
    <xf numFmtId="0" fontId="22" fillId="4" borderId="0" xfId="0" applyFont="1" applyFill="1" applyAlignment="1" applyProtection="1">
      <alignment vertical="top"/>
    </xf>
    <xf numFmtId="0" fontId="0" fillId="4" borderId="6" xfId="0" applyFill="1" applyBorder="1" applyAlignment="1" applyProtection="1">
      <alignment horizontal="center" vertical="top"/>
    </xf>
    <xf numFmtId="167" fontId="0" fillId="4" borderId="6" xfId="1" applyNumberFormat="1" applyFont="1" applyFill="1" applyBorder="1" applyAlignment="1" applyProtection="1">
      <alignment vertical="top"/>
    </xf>
    <xf numFmtId="167" fontId="0" fillId="4" borderId="8" xfId="1" applyNumberFormat="1" applyFont="1" applyFill="1" applyBorder="1" applyAlignment="1" applyProtection="1">
      <alignment vertical="top"/>
    </xf>
    <xf numFmtId="167" fontId="11" fillId="4" borderId="8" xfId="1" applyNumberFormat="1" applyFont="1" applyFill="1" applyBorder="1" applyAlignment="1" applyProtection="1">
      <alignment vertical="top"/>
    </xf>
    <xf numFmtId="0" fontId="0" fillId="4" borderId="0" xfId="0" applyFill="1" applyBorder="1" applyAlignment="1" applyProtection="1">
      <alignment horizontal="center" vertical="top"/>
    </xf>
    <xf numFmtId="167" fontId="0" fillId="4" borderId="0" xfId="1" applyNumberFormat="1" applyFont="1" applyFill="1" applyBorder="1" applyAlignment="1" applyProtection="1">
      <alignment vertical="top"/>
    </xf>
    <xf numFmtId="167" fontId="11" fillId="4" borderId="0" xfId="1" applyNumberFormat="1" applyFont="1" applyFill="1" applyAlignment="1" applyProtection="1">
      <alignment vertical="top"/>
    </xf>
    <xf numFmtId="167" fontId="0" fillId="4" borderId="7" xfId="1" applyNumberFormat="1" applyFont="1" applyFill="1" applyBorder="1" applyAlignment="1" applyProtection="1">
      <alignment vertical="top"/>
    </xf>
    <xf numFmtId="0" fontId="2" fillId="5" borderId="2" xfId="0" applyFont="1" applyFill="1" applyBorder="1" applyAlignment="1" applyProtection="1">
      <alignment horizontal="center" vertical="top"/>
    </xf>
    <xf numFmtId="0" fontId="2" fillId="5" borderId="3" xfId="0" applyFont="1" applyFill="1" applyBorder="1" applyAlignment="1" applyProtection="1">
      <alignment vertical="top"/>
    </xf>
    <xf numFmtId="0" fontId="2" fillId="5" borderId="3" xfId="0" applyFont="1" applyFill="1" applyBorder="1" applyAlignment="1" applyProtection="1">
      <alignment horizontal="center" vertical="top"/>
    </xf>
    <xf numFmtId="0" fontId="0" fillId="5" borderId="3" xfId="0" applyFill="1" applyBorder="1" applyAlignment="1" applyProtection="1">
      <alignment vertical="top"/>
    </xf>
    <xf numFmtId="167" fontId="2" fillId="5" borderId="3" xfId="1" applyNumberFormat="1" applyFont="1" applyFill="1" applyBorder="1" applyAlignment="1" applyProtection="1">
      <alignment vertical="top"/>
    </xf>
    <xf numFmtId="167" fontId="0" fillId="5" borderId="3" xfId="1" applyNumberFormat="1" applyFont="1" applyFill="1" applyBorder="1" applyAlignment="1" applyProtection="1">
      <alignment vertical="top"/>
    </xf>
    <xf numFmtId="167" fontId="10" fillId="3" borderId="1" xfId="0" applyNumberFormat="1" applyFont="1" applyFill="1" applyBorder="1" applyAlignment="1" applyProtection="1">
      <alignment vertical="top"/>
    </xf>
    <xf numFmtId="164" fontId="0" fillId="4" borderId="0" xfId="0" applyNumberFormat="1" applyFill="1" applyAlignment="1" applyProtection="1">
      <alignment vertical="top"/>
    </xf>
    <xf numFmtId="165" fontId="14" fillId="4" borderId="0" xfId="1" applyFont="1" applyFill="1" applyAlignment="1" applyProtection="1">
      <alignment vertical="top"/>
    </xf>
    <xf numFmtId="0" fontId="29" fillId="4" borderId="0" xfId="0" applyFont="1" applyFill="1" applyAlignment="1" applyProtection="1">
      <alignment vertical="top"/>
    </xf>
    <xf numFmtId="0" fontId="15" fillId="4" borderId="0" xfId="0" applyFont="1" applyFill="1" applyAlignment="1" applyProtection="1">
      <alignment vertical="top"/>
    </xf>
    <xf numFmtId="0" fontId="20" fillId="4" borderId="1" xfId="0" applyFont="1" applyFill="1" applyBorder="1" applyAlignment="1" applyProtection="1">
      <alignment vertical="top"/>
    </xf>
    <xf numFmtId="9" fontId="20" fillId="4" borderId="0" xfId="0" applyNumberFormat="1" applyFont="1" applyFill="1" applyAlignment="1" applyProtection="1">
      <alignment vertical="top"/>
    </xf>
    <xf numFmtId="167" fontId="20" fillId="4" borderId="0" xfId="0" applyNumberFormat="1" applyFont="1" applyFill="1" applyAlignment="1" applyProtection="1">
      <alignment vertical="top"/>
    </xf>
    <xf numFmtId="167" fontId="23" fillId="4" borderId="0" xfId="1" applyNumberFormat="1" applyFont="1" applyFill="1" applyAlignment="1" applyProtection="1">
      <alignment vertical="top"/>
    </xf>
    <xf numFmtId="10" fontId="20" fillId="4" borderId="0" xfId="0" applyNumberFormat="1" applyFont="1" applyFill="1" applyAlignment="1" applyProtection="1">
      <alignment vertical="top"/>
    </xf>
    <xf numFmtId="168" fontId="23" fillId="4" borderId="5" xfId="0" applyNumberFormat="1" applyFont="1" applyFill="1" applyBorder="1" applyAlignment="1" applyProtection="1">
      <alignment vertical="top"/>
    </xf>
    <xf numFmtId="168" fontId="20" fillId="4" borderId="0" xfId="0" applyNumberFormat="1" applyFont="1" applyFill="1" applyAlignment="1" applyProtection="1">
      <alignment vertical="top"/>
    </xf>
    <xf numFmtId="167" fontId="23" fillId="4" borderId="1" xfId="1" applyNumberFormat="1" applyFont="1" applyFill="1" applyBorder="1" applyAlignment="1" applyProtection="1">
      <alignment vertical="top"/>
    </xf>
    <xf numFmtId="167" fontId="22" fillId="4" borderId="1" xfId="1" applyNumberFormat="1" applyFont="1" applyFill="1" applyBorder="1" applyAlignment="1" applyProtection="1">
      <alignment vertical="top"/>
    </xf>
    <xf numFmtId="0" fontId="5" fillId="4" borderId="0" xfId="2" applyFill="1" applyAlignment="1" applyProtection="1">
      <alignment horizontal="center" vertical="top"/>
      <protection locked="0"/>
    </xf>
    <xf numFmtId="0" fontId="5" fillId="4" borderId="0" xfId="2" applyFill="1" applyAlignment="1" applyProtection="1">
      <alignment vertical="top"/>
      <protection locked="0"/>
    </xf>
    <xf numFmtId="0" fontId="5" fillId="4" borderId="0" xfId="2" applyFill="1" applyAlignment="1" applyProtection="1">
      <alignment vertical="top"/>
    </xf>
    <xf numFmtId="167" fontId="1" fillId="4" borderId="0" xfId="1" applyNumberFormat="1" applyFont="1" applyFill="1" applyAlignment="1" applyProtection="1">
      <alignment horizontal="right" vertical="top"/>
    </xf>
    <xf numFmtId="167" fontId="14" fillId="4" borderId="0" xfId="1" applyNumberFormat="1" applyFont="1" applyFill="1" applyAlignment="1" applyProtection="1">
      <alignment horizontal="right" vertical="top"/>
    </xf>
    <xf numFmtId="165" fontId="14" fillId="4" borderId="0" xfId="1" applyNumberFormat="1" applyFont="1" applyFill="1" applyAlignment="1" applyProtection="1">
      <alignment horizontal="right" vertical="top"/>
    </xf>
    <xf numFmtId="168" fontId="0" fillId="2" borderId="2" xfId="0" applyNumberFormat="1" applyFill="1" applyBorder="1" applyAlignment="1" applyProtection="1">
      <alignment horizontal="left" vertical="top"/>
      <protection locked="0"/>
    </xf>
    <xf numFmtId="168" fontId="0" fillId="2" borderId="4" xfId="0" applyNumberFormat="1" applyFill="1" applyBorder="1" applyAlignment="1" applyProtection="1">
      <alignment horizontal="left" vertical="top"/>
      <protection locked="0"/>
    </xf>
    <xf numFmtId="0" fontId="25" fillId="4" borderId="0" xfId="0" applyFont="1" applyFill="1" applyAlignment="1" applyProtection="1">
      <alignment horizontal="left" vertical="center" textRotation="90" wrapText="1"/>
    </xf>
    <xf numFmtId="0" fontId="25" fillId="0" borderId="0" xfId="0" applyFont="1" applyAlignment="1" applyProtection="1">
      <alignment horizontal="left" vertical="center" textRotation="90" wrapText="1"/>
    </xf>
    <xf numFmtId="0" fontId="0" fillId="4" borderId="0" xfId="0" applyFill="1" applyAlignment="1" applyProtection="1">
      <alignment vertical="top" wrapText="1"/>
    </xf>
    <xf numFmtId="0" fontId="19" fillId="4" borderId="0" xfId="0" applyFont="1" applyFill="1" applyAlignment="1" applyProtection="1">
      <alignment horizontal="left" vertical="top" wrapText="1"/>
    </xf>
    <xf numFmtId="0" fontId="19" fillId="0" borderId="0" xfId="0" applyFont="1" applyAlignment="1" applyProtection="1">
      <alignment horizontal="left" vertical="top" wrapText="1"/>
    </xf>
    <xf numFmtId="165" fontId="19" fillId="4" borderId="0" xfId="1" applyFont="1" applyFill="1" applyAlignment="1" applyProtection="1">
      <alignment vertical="top" wrapText="1"/>
    </xf>
    <xf numFmtId="0" fontId="11" fillId="0" borderId="0" xfId="0" applyFont="1" applyAlignment="1" applyProtection="1">
      <alignment vertical="top" wrapText="1"/>
    </xf>
    <xf numFmtId="0" fontId="30" fillId="4" borderId="5" xfId="0" applyFont="1" applyFill="1" applyBorder="1" applyAlignment="1" applyProtection="1">
      <alignment horizontal="center" vertical="center" wrapText="1"/>
    </xf>
    <xf numFmtId="0" fontId="31" fillId="4" borderId="5" xfId="0" applyFont="1" applyFill="1" applyBorder="1" applyAlignment="1" applyProtection="1">
      <alignment horizontal="center" vertical="center" wrapText="1"/>
    </xf>
    <xf numFmtId="0" fontId="0" fillId="4" borderId="0" xfId="0" applyFill="1" applyAlignment="1" applyProtection="1">
      <alignment horizontal="justify" vertical="top" wrapText="1"/>
    </xf>
    <xf numFmtId="0" fontId="14" fillId="4" borderId="0" xfId="0" applyFont="1" applyFill="1" applyAlignment="1" applyProtection="1">
      <alignment horizontal="justify" vertical="top" wrapText="1"/>
    </xf>
    <xf numFmtId="0" fontId="2" fillId="4" borderId="0" xfId="0" applyFont="1" applyFill="1" applyBorder="1" applyAlignment="1" applyProtection="1">
      <alignment horizontal="justify" vertical="top" wrapText="1"/>
    </xf>
  </cellXfs>
  <cellStyles count="4">
    <cellStyle name="Lien hypertexte" xfId="2" builtinId="8"/>
    <cellStyle name="Milliers" xfId="1" builtinId="3"/>
    <cellStyle name="Normal" xfId="0" builtinId="0"/>
    <cellStyle name="Pourcentag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128213</xdr:colOff>
      <xdr:row>1</xdr:row>
      <xdr:rowOff>16747</xdr:rowOff>
    </xdr:from>
    <xdr:to>
      <xdr:col>1</xdr:col>
      <xdr:colOff>477298</xdr:colOff>
      <xdr:row>6</xdr:row>
      <xdr:rowOff>184221</xdr:rowOff>
    </xdr:to>
    <xdr:pic>
      <xdr:nvPicPr>
        <xdr:cNvPr id="5" name="Image 4" descr="Site officiel du Canton de Vaud - VD.CH">
          <a:extLst>
            <a:ext uri="{FF2B5EF4-FFF2-40B4-BE49-F238E27FC236}">
              <a16:creationId xmlns:a16="http://schemas.microsoft.com/office/drawing/2014/main" id="{51BFCD4C-E0CB-408F-9692-C7CA279CD1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5202" y="209340"/>
          <a:ext cx="349085" cy="11304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vd.ch/themes/territoire-et-construction/logement/politique-du-logement/" TargetMode="External"/><Relationship Id="rId2" Type="http://schemas.openxmlformats.org/officeDocument/2006/relationships/hyperlink" Target="mailto:info.dgtl@vd.ch" TargetMode="External"/><Relationship Id="rId1" Type="http://schemas.openxmlformats.org/officeDocument/2006/relationships/hyperlink" Target="https://www.bwo.admin.ch/bwo/fr/home/wohnraumfoerderung/wfg/anlagekostenlimiten.html"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vd.ch/themes/territoire-et-construction/logement/politique-du-loge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T151"/>
  <sheetViews>
    <sheetView tabSelected="1" zoomScale="70" zoomScaleNormal="70" workbookViewId="0">
      <selection activeCell="G66" sqref="G66:H66"/>
    </sheetView>
  </sheetViews>
  <sheetFormatPr baseColWidth="10" defaultColWidth="11.42578125" defaultRowHeight="15" x14ac:dyDescent="0.25"/>
  <cols>
    <col min="1" max="1" width="1" style="4" customWidth="1"/>
    <col min="2" max="2" width="11.42578125" style="4"/>
    <col min="3" max="12" width="17.7109375" style="4" customWidth="1"/>
    <col min="13" max="13" width="11.42578125" style="4"/>
    <col min="14" max="14" width="8.5703125" style="5" customWidth="1"/>
    <col min="15" max="15" width="6" style="5" customWidth="1"/>
    <col min="16" max="16" width="8.85546875" style="5" customWidth="1"/>
    <col min="17" max="17" width="13.28515625" style="5" customWidth="1"/>
    <col min="18" max="18" width="9.42578125" style="5" customWidth="1"/>
    <col min="19" max="19" width="12" style="5" customWidth="1"/>
    <col min="20" max="20" width="11.42578125" style="5"/>
    <col min="21" max="16384" width="11.42578125" style="4"/>
  </cols>
  <sheetData>
    <row r="1" spans="2:20" ht="15" customHeight="1" x14ac:dyDescent="0.25">
      <c r="N1" s="4"/>
    </row>
    <row r="2" spans="2:20" ht="15" customHeight="1" x14ac:dyDescent="0.25">
      <c r="C2" s="139" t="s">
        <v>104</v>
      </c>
      <c r="D2" s="4" t="s">
        <v>85</v>
      </c>
      <c r="G2" s="6" t="s">
        <v>82</v>
      </c>
      <c r="H2" s="6"/>
      <c r="I2" s="6"/>
      <c r="J2" s="6"/>
      <c r="K2" s="6"/>
      <c r="L2" s="7"/>
      <c r="N2" s="4"/>
    </row>
    <row r="3" spans="2:20" s="8" customFormat="1" ht="15" customHeight="1" x14ac:dyDescent="0.25">
      <c r="C3" s="140"/>
      <c r="D3" s="8" t="s">
        <v>98</v>
      </c>
      <c r="G3" s="9" t="s">
        <v>84</v>
      </c>
      <c r="H3" s="9"/>
      <c r="I3" s="9"/>
      <c r="J3" s="9"/>
      <c r="K3" s="9"/>
      <c r="L3" s="10"/>
      <c r="O3" s="11"/>
      <c r="P3" s="11"/>
      <c r="Q3" s="11"/>
      <c r="R3" s="11"/>
      <c r="S3" s="11"/>
      <c r="T3" s="11"/>
    </row>
    <row r="4" spans="2:20" ht="15" customHeight="1" x14ac:dyDescent="0.25">
      <c r="C4" s="140"/>
      <c r="D4" s="4" t="s">
        <v>105</v>
      </c>
      <c r="G4" s="6" t="s">
        <v>83</v>
      </c>
      <c r="H4" s="6"/>
      <c r="I4" s="6"/>
      <c r="J4" s="6"/>
      <c r="K4" s="6"/>
      <c r="L4" s="7"/>
      <c r="N4" s="4"/>
    </row>
    <row r="5" spans="2:20" ht="15" customHeight="1" x14ac:dyDescent="0.25">
      <c r="C5" s="140"/>
      <c r="D5" s="6" t="s">
        <v>86</v>
      </c>
      <c r="E5" s="6"/>
      <c r="G5" s="6" t="s">
        <v>86</v>
      </c>
      <c r="H5" s="6"/>
      <c r="I5" s="6"/>
      <c r="J5" s="6"/>
      <c r="K5" s="6"/>
      <c r="L5" s="7"/>
      <c r="N5" s="4"/>
    </row>
    <row r="6" spans="2:20" ht="15" customHeight="1" x14ac:dyDescent="0.25">
      <c r="C6" s="140"/>
      <c r="D6" s="6" t="s">
        <v>106</v>
      </c>
      <c r="E6" s="6"/>
      <c r="G6" s="6" t="s">
        <v>80</v>
      </c>
      <c r="H6" s="6"/>
      <c r="I6" s="6"/>
      <c r="J6" s="6"/>
      <c r="K6" s="6"/>
      <c r="L6" s="7"/>
      <c r="N6" s="4"/>
    </row>
    <row r="7" spans="2:20" ht="15" customHeight="1" x14ac:dyDescent="0.25">
      <c r="C7" s="140"/>
      <c r="D7" s="133" t="s">
        <v>107</v>
      </c>
      <c r="E7" s="6"/>
      <c r="G7" s="12" t="s">
        <v>81</v>
      </c>
      <c r="H7" s="6"/>
      <c r="I7" s="6"/>
      <c r="J7" s="12"/>
      <c r="K7" s="6"/>
      <c r="L7" s="7"/>
      <c r="N7" s="4"/>
    </row>
    <row r="8" spans="2:20" ht="18" customHeight="1" x14ac:dyDescent="0.25">
      <c r="B8" s="13"/>
      <c r="C8" s="13"/>
      <c r="D8" s="13"/>
      <c r="E8" s="13"/>
      <c r="F8" s="13"/>
      <c r="G8" s="14"/>
      <c r="H8" s="14"/>
      <c r="I8" s="14"/>
      <c r="J8" s="14"/>
      <c r="K8" s="14"/>
      <c r="L8" s="15"/>
      <c r="N8" s="4"/>
    </row>
    <row r="9" spans="2:20" s="16" customFormat="1" ht="53.45" customHeight="1" x14ac:dyDescent="0.25">
      <c r="B9" s="146" t="s">
        <v>109</v>
      </c>
      <c r="C9" s="147"/>
      <c r="D9" s="147"/>
      <c r="E9" s="147"/>
      <c r="F9" s="147"/>
      <c r="G9" s="147"/>
      <c r="H9" s="147"/>
      <c r="I9" s="147"/>
      <c r="J9" s="147"/>
      <c r="K9" s="147"/>
      <c r="L9" s="147"/>
      <c r="O9" s="17"/>
      <c r="P9" s="17"/>
      <c r="Q9" s="17"/>
      <c r="R9" s="17"/>
      <c r="S9" s="17"/>
      <c r="T9" s="17"/>
    </row>
    <row r="10" spans="2:20" ht="12" customHeight="1" x14ac:dyDescent="0.25">
      <c r="N10" s="4"/>
    </row>
    <row r="11" spans="2:20" ht="21.75" customHeight="1" x14ac:dyDescent="0.25">
      <c r="B11" s="18" t="s">
        <v>46</v>
      </c>
      <c r="N11" s="4"/>
    </row>
    <row r="12" spans="2:20" ht="15" customHeight="1" x14ac:dyDescent="0.25">
      <c r="B12" s="19" t="s">
        <v>48</v>
      </c>
    </row>
    <row r="13" spans="2:20" ht="15" customHeight="1" x14ac:dyDescent="0.25">
      <c r="B13" s="19" t="s">
        <v>49</v>
      </c>
      <c r="I13" s="20"/>
    </row>
    <row r="14" spans="2:20" ht="15" customHeight="1" x14ac:dyDescent="0.25">
      <c r="B14" s="19" t="s">
        <v>108</v>
      </c>
    </row>
    <row r="15" spans="2:20" ht="15" customHeight="1" x14ac:dyDescent="0.25">
      <c r="B15" s="21" t="s">
        <v>95</v>
      </c>
      <c r="O15" s="20"/>
    </row>
    <row r="16" spans="2:20" ht="15" customHeight="1" x14ac:dyDescent="0.25">
      <c r="B16" s="22" t="s">
        <v>101</v>
      </c>
    </row>
    <row r="17" spans="2:20" ht="22.5" customHeight="1" x14ac:dyDescent="0.25">
      <c r="B17" s="23" t="s">
        <v>47</v>
      </c>
    </row>
    <row r="18" spans="2:20" ht="23.45" customHeight="1" x14ac:dyDescent="0.25">
      <c r="B18" s="148" t="s">
        <v>50</v>
      </c>
      <c r="C18" s="148"/>
      <c r="D18" s="148"/>
      <c r="E18" s="148"/>
      <c r="F18" s="148"/>
      <c r="G18" s="148"/>
      <c r="H18" s="148"/>
      <c r="I18" s="148"/>
      <c r="J18" s="148"/>
      <c r="K18" s="148"/>
      <c r="L18" s="148"/>
    </row>
    <row r="19" spans="2:20" ht="50.45" customHeight="1" x14ac:dyDescent="0.25">
      <c r="B19" s="149" t="s">
        <v>110</v>
      </c>
      <c r="C19" s="149"/>
      <c r="D19" s="149"/>
      <c r="E19" s="149"/>
      <c r="F19" s="149"/>
      <c r="G19" s="149"/>
      <c r="H19" s="149"/>
      <c r="I19" s="149"/>
      <c r="J19" s="149"/>
      <c r="K19" s="149"/>
      <c r="L19" s="149"/>
    </row>
    <row r="20" spans="2:20" ht="16.899999999999999" customHeight="1" x14ac:dyDescent="0.25">
      <c r="B20" s="150" t="s">
        <v>111</v>
      </c>
      <c r="C20" s="150"/>
      <c r="D20" s="150"/>
      <c r="E20" s="150"/>
      <c r="F20" s="150"/>
      <c r="G20" s="150"/>
      <c r="H20" s="150"/>
      <c r="I20" s="150"/>
      <c r="J20" s="150"/>
      <c r="K20" s="150"/>
      <c r="L20" s="150"/>
    </row>
    <row r="21" spans="2:20" ht="9.6" customHeight="1" x14ac:dyDescent="0.25">
      <c r="B21" s="24"/>
      <c r="C21" s="24"/>
      <c r="D21" s="24"/>
      <c r="E21" s="24"/>
      <c r="F21" s="24"/>
      <c r="G21" s="24"/>
      <c r="H21" s="24"/>
      <c r="I21" s="24"/>
      <c r="J21" s="24"/>
      <c r="K21" s="24"/>
      <c r="L21" s="24"/>
    </row>
    <row r="22" spans="2:20" ht="5.25" customHeight="1" x14ac:dyDescent="0.25">
      <c r="C22" s="141"/>
      <c r="D22" s="141"/>
      <c r="E22" s="141"/>
      <c r="F22" s="141"/>
      <c r="G22" s="141"/>
      <c r="H22" s="141"/>
      <c r="I22" s="141"/>
      <c r="J22" s="141"/>
      <c r="K22" s="141"/>
      <c r="L22" s="141"/>
    </row>
    <row r="23" spans="2:20" ht="17.45" customHeight="1" x14ac:dyDescent="0.25">
      <c r="B23" s="25" t="s">
        <v>100</v>
      </c>
      <c r="C23" s="26"/>
      <c r="D23" s="26"/>
      <c r="E23" s="26"/>
      <c r="F23" s="26"/>
      <c r="G23" s="26"/>
      <c r="H23" s="26"/>
      <c r="J23" s="27"/>
      <c r="K23" s="26"/>
      <c r="L23" s="28"/>
    </row>
    <row r="24" spans="2:20" ht="4.9000000000000004" customHeight="1" x14ac:dyDescent="0.25">
      <c r="B24" s="29"/>
      <c r="C24" s="30"/>
      <c r="D24" s="30"/>
      <c r="E24" s="30"/>
      <c r="F24" s="30"/>
      <c r="G24" s="30"/>
      <c r="H24" s="30"/>
      <c r="I24" s="30"/>
      <c r="J24" s="30"/>
      <c r="K24" s="30"/>
      <c r="L24" s="30"/>
    </row>
    <row r="25" spans="2:20" ht="9.6" customHeight="1" x14ac:dyDescent="0.25">
      <c r="B25" s="28"/>
      <c r="C25" s="26"/>
      <c r="D25" s="26"/>
      <c r="E25" s="26"/>
      <c r="F25" s="26"/>
      <c r="G25" s="26"/>
      <c r="H25" s="26"/>
      <c r="I25" s="26"/>
      <c r="J25" s="26"/>
      <c r="K25" s="26"/>
      <c r="L25" s="26"/>
    </row>
    <row r="26" spans="2:20" s="33" customFormat="1" ht="24.6" customHeight="1" x14ac:dyDescent="0.25">
      <c r="B26" s="31" t="s">
        <v>24</v>
      </c>
      <c r="C26" s="32" t="s">
        <v>5</v>
      </c>
      <c r="N26" s="34"/>
      <c r="O26" s="34"/>
      <c r="P26" s="34"/>
      <c r="Q26" s="34"/>
      <c r="R26" s="34"/>
      <c r="S26" s="34"/>
      <c r="T26" s="34"/>
    </row>
    <row r="27" spans="2:20" ht="36.6" customHeight="1" x14ac:dyDescent="0.25">
      <c r="B27" s="35" t="s">
        <v>34</v>
      </c>
      <c r="C27" s="149" t="s">
        <v>102</v>
      </c>
      <c r="D27" s="149"/>
      <c r="E27" s="149"/>
      <c r="F27" s="149"/>
      <c r="G27" s="149"/>
      <c r="H27" s="149"/>
      <c r="I27" s="149"/>
      <c r="J27" s="149"/>
      <c r="K27" s="149"/>
      <c r="L27" s="149"/>
    </row>
    <row r="28" spans="2:20" ht="31.5" customHeight="1" x14ac:dyDescent="0.25">
      <c r="B28" s="35" t="s">
        <v>35</v>
      </c>
      <c r="C28" s="149" t="s">
        <v>112</v>
      </c>
      <c r="D28" s="149"/>
      <c r="E28" s="149"/>
      <c r="F28" s="149"/>
      <c r="G28" s="149"/>
      <c r="H28" s="149"/>
      <c r="I28" s="149"/>
      <c r="J28" s="149"/>
      <c r="K28" s="149"/>
      <c r="L28" s="149"/>
    </row>
    <row r="29" spans="2:20" ht="23.25" customHeight="1" x14ac:dyDescent="0.25">
      <c r="B29" s="35" t="s">
        <v>36</v>
      </c>
      <c r="C29" s="8" t="s">
        <v>29</v>
      </c>
    </row>
    <row r="30" spans="2:20" ht="23.25" customHeight="1" x14ac:dyDescent="0.25">
      <c r="B30" s="36" t="s">
        <v>37</v>
      </c>
      <c r="C30" s="37" t="s">
        <v>61</v>
      </c>
    </row>
    <row r="31" spans="2:20" ht="15.75" customHeight="1" x14ac:dyDescent="0.25">
      <c r="B31" s="38"/>
      <c r="C31" s="39" t="s">
        <v>2</v>
      </c>
      <c r="D31" s="40" t="s">
        <v>27</v>
      </c>
      <c r="E31" s="41"/>
      <c r="F31" s="42" t="s">
        <v>28</v>
      </c>
    </row>
    <row r="32" spans="2:20" ht="15.75" customHeight="1" x14ac:dyDescent="0.25">
      <c r="B32" s="38"/>
      <c r="C32" s="43" t="s">
        <v>114</v>
      </c>
      <c r="D32" s="44">
        <v>30</v>
      </c>
      <c r="E32" s="45" t="s">
        <v>3</v>
      </c>
      <c r="F32" s="44">
        <v>40</v>
      </c>
    </row>
    <row r="33" spans="2:20" ht="15.75" x14ac:dyDescent="0.25">
      <c r="B33" s="38"/>
      <c r="C33" s="43" t="s">
        <v>0</v>
      </c>
      <c r="D33" s="44">
        <v>50</v>
      </c>
      <c r="E33" s="45" t="s">
        <v>3</v>
      </c>
      <c r="F33" s="44">
        <v>55</v>
      </c>
    </row>
    <row r="34" spans="2:20" ht="15.75" x14ac:dyDescent="0.25">
      <c r="B34" s="38"/>
      <c r="C34" s="43" t="s">
        <v>1</v>
      </c>
      <c r="D34" s="46">
        <v>60</v>
      </c>
      <c r="E34" s="45" t="s">
        <v>3</v>
      </c>
      <c r="F34" s="46">
        <v>77</v>
      </c>
    </row>
    <row r="35" spans="2:20" ht="4.9000000000000004" customHeight="1" x14ac:dyDescent="0.25">
      <c r="B35" s="38"/>
      <c r="C35" s="43"/>
      <c r="D35" s="46"/>
      <c r="E35" s="47"/>
      <c r="F35" s="46"/>
    </row>
    <row r="36" spans="2:20" ht="23.25" customHeight="1" x14ac:dyDescent="0.25">
      <c r="B36" s="36" t="s">
        <v>38</v>
      </c>
      <c r="C36" s="37" t="s">
        <v>113</v>
      </c>
      <c r="D36" s="46"/>
      <c r="E36" s="47"/>
      <c r="F36" s="46"/>
    </row>
    <row r="37" spans="2:20" ht="14.25" customHeight="1" x14ac:dyDescent="0.25">
      <c r="B37" s="38"/>
      <c r="C37" s="39" t="s">
        <v>2</v>
      </c>
      <c r="D37" s="40" t="s">
        <v>27</v>
      </c>
      <c r="E37" s="48"/>
      <c r="F37" s="42" t="s">
        <v>28</v>
      </c>
    </row>
    <row r="38" spans="2:20" ht="14.25" customHeight="1" x14ac:dyDescent="0.25">
      <c r="B38" s="38"/>
      <c r="C38" s="43" t="s">
        <v>114</v>
      </c>
      <c r="D38" s="4">
        <v>40</v>
      </c>
      <c r="E38" s="49" t="s">
        <v>4</v>
      </c>
      <c r="F38" s="4">
        <v>50</v>
      </c>
      <c r="G38" s="4" t="s">
        <v>115</v>
      </c>
    </row>
    <row r="39" spans="2:20" ht="15.75" x14ac:dyDescent="0.25">
      <c r="B39" s="38"/>
      <c r="C39" s="43" t="s">
        <v>0</v>
      </c>
      <c r="D39" s="4">
        <v>54</v>
      </c>
      <c r="E39" s="49" t="s">
        <v>4</v>
      </c>
      <c r="F39" s="4">
        <v>61</v>
      </c>
    </row>
    <row r="40" spans="2:20" ht="15.75" x14ac:dyDescent="0.25">
      <c r="B40" s="38"/>
      <c r="C40" s="43" t="s">
        <v>1</v>
      </c>
      <c r="D40" s="4">
        <v>75</v>
      </c>
      <c r="E40" s="49" t="s">
        <v>4</v>
      </c>
      <c r="F40" s="4">
        <v>83</v>
      </c>
      <c r="G40" s="4" t="s">
        <v>115</v>
      </c>
    </row>
    <row r="41" spans="2:20" ht="15.75" x14ac:dyDescent="0.25">
      <c r="B41" s="38"/>
      <c r="C41" s="142" t="s">
        <v>77</v>
      </c>
      <c r="D41" s="143"/>
      <c r="E41" s="143"/>
      <c r="F41" s="143"/>
      <c r="G41" s="143"/>
      <c r="H41" s="143"/>
      <c r="I41" s="143"/>
      <c r="J41" s="143"/>
      <c r="K41" s="143"/>
      <c r="L41" s="143"/>
    </row>
    <row r="42" spans="2:20" ht="13.15" customHeight="1" x14ac:dyDescent="0.25">
      <c r="B42" s="38"/>
    </row>
    <row r="43" spans="2:20" s="33" customFormat="1" ht="23.25" x14ac:dyDescent="0.25">
      <c r="B43" s="50" t="s">
        <v>25</v>
      </c>
      <c r="C43" s="23" t="s">
        <v>13</v>
      </c>
      <c r="K43" s="51"/>
      <c r="N43" s="34"/>
      <c r="O43" s="34"/>
      <c r="P43" s="34"/>
      <c r="Q43" s="34"/>
      <c r="R43" s="34"/>
      <c r="S43" s="34"/>
      <c r="T43" s="34"/>
    </row>
    <row r="44" spans="2:20" ht="15.75" hidden="1" x14ac:dyDescent="0.25">
      <c r="B44" s="38"/>
      <c r="C44" s="4" t="s">
        <v>6</v>
      </c>
      <c r="K44" s="52"/>
      <c r="L44" s="53"/>
    </row>
    <row r="45" spans="2:20" ht="15" customHeight="1" x14ac:dyDescent="0.25">
      <c r="B45" s="38"/>
      <c r="C45" s="4" t="s">
        <v>55</v>
      </c>
      <c r="K45" s="54"/>
      <c r="L45" s="55"/>
    </row>
    <row r="46" spans="2:20" s="6" customFormat="1" ht="15.75" hidden="1" x14ac:dyDescent="0.25">
      <c r="B46" s="56"/>
      <c r="C46" s="6" t="s">
        <v>62</v>
      </c>
      <c r="L46" s="57">
        <f>L44+((L45-L44)*80%)</f>
        <v>0</v>
      </c>
      <c r="N46" s="5"/>
      <c r="O46" s="5"/>
      <c r="P46" s="5"/>
      <c r="Q46" s="5"/>
      <c r="R46" s="5"/>
      <c r="S46" s="5"/>
      <c r="T46" s="5"/>
    </row>
    <row r="47" spans="2:20" ht="15.75" x14ac:dyDescent="0.25">
      <c r="B47" s="38"/>
    </row>
    <row r="48" spans="2:20" ht="18.75" x14ac:dyDescent="0.25">
      <c r="B48" s="35" t="s">
        <v>26</v>
      </c>
      <c r="C48" s="58" t="s">
        <v>45</v>
      </c>
    </row>
    <row r="49" spans="2:20" ht="6.75" customHeight="1" x14ac:dyDescent="0.25">
      <c r="B49" s="38"/>
      <c r="C49" s="59"/>
    </row>
    <row r="50" spans="2:20" ht="15.75" x14ac:dyDescent="0.25">
      <c r="B50" s="36" t="s">
        <v>30</v>
      </c>
      <c r="C50" s="8" t="s">
        <v>103</v>
      </c>
      <c r="E50" s="60" t="s">
        <v>7</v>
      </c>
      <c r="F50" s="60" t="s">
        <v>8</v>
      </c>
      <c r="G50" s="60" t="s">
        <v>9</v>
      </c>
      <c r="H50" s="60" t="s">
        <v>10</v>
      </c>
      <c r="I50" s="60" t="s">
        <v>11</v>
      </c>
      <c r="J50" s="60" t="s">
        <v>12</v>
      </c>
    </row>
    <row r="51" spans="2:20" ht="15.75" x14ac:dyDescent="0.25">
      <c r="B51" s="36"/>
      <c r="C51" s="61" t="s">
        <v>116</v>
      </c>
      <c r="E51" s="134">
        <v>250</v>
      </c>
      <c r="F51" s="134">
        <v>244</v>
      </c>
      <c r="G51" s="134">
        <v>238</v>
      </c>
      <c r="H51" s="134">
        <v>232</v>
      </c>
      <c r="I51" s="134">
        <v>226</v>
      </c>
      <c r="J51" s="134">
        <v>220</v>
      </c>
    </row>
    <row r="52" spans="2:20" ht="15.75" x14ac:dyDescent="0.25">
      <c r="B52" s="36"/>
      <c r="C52" s="61" t="s">
        <v>0</v>
      </c>
      <c r="E52" s="62">
        <v>243</v>
      </c>
      <c r="F52" s="62">
        <v>237</v>
      </c>
      <c r="G52" s="62">
        <v>231</v>
      </c>
      <c r="H52" s="62">
        <v>225</v>
      </c>
      <c r="I52" s="62">
        <v>219</v>
      </c>
      <c r="J52" s="62">
        <v>213</v>
      </c>
    </row>
    <row r="53" spans="2:20" ht="15.75" x14ac:dyDescent="0.25">
      <c r="B53" s="36"/>
      <c r="C53" s="61" t="s">
        <v>1</v>
      </c>
      <c r="E53" s="62">
        <v>240</v>
      </c>
      <c r="F53" s="62">
        <v>234</v>
      </c>
      <c r="G53" s="62">
        <v>228</v>
      </c>
      <c r="H53" s="62">
        <v>222</v>
      </c>
      <c r="I53" s="62">
        <v>216</v>
      </c>
      <c r="J53" s="62">
        <v>210</v>
      </c>
    </row>
    <row r="54" spans="2:20" ht="8.25" customHeight="1" x14ac:dyDescent="0.25">
      <c r="B54" s="36"/>
      <c r="C54" s="61"/>
      <c r="E54" s="62"/>
      <c r="F54" s="62"/>
      <c r="G54" s="62"/>
      <c r="H54" s="62"/>
      <c r="I54" s="62"/>
      <c r="J54" s="62"/>
    </row>
    <row r="55" spans="2:20" s="6" customFormat="1" ht="15.75" x14ac:dyDescent="0.25">
      <c r="B55" s="63" t="s">
        <v>31</v>
      </c>
      <c r="C55" s="9" t="s">
        <v>117</v>
      </c>
      <c r="E55" s="64" t="s">
        <v>7</v>
      </c>
      <c r="F55" s="64" t="s">
        <v>8</v>
      </c>
      <c r="G55" s="64" t="s">
        <v>9</v>
      </c>
      <c r="H55" s="64" t="s">
        <v>10</v>
      </c>
      <c r="I55" s="64" t="s">
        <v>11</v>
      </c>
      <c r="J55" s="64" t="s">
        <v>12</v>
      </c>
      <c r="N55" s="5"/>
      <c r="O55" s="5"/>
      <c r="P55" s="5"/>
      <c r="Q55" s="5"/>
      <c r="R55" s="5"/>
      <c r="S55" s="5"/>
      <c r="T55" s="5"/>
    </row>
    <row r="56" spans="2:20" s="6" customFormat="1" ht="15.75" x14ac:dyDescent="0.25">
      <c r="B56" s="63"/>
      <c r="C56" s="65" t="s">
        <v>116</v>
      </c>
      <c r="E56" s="135">
        <v>265</v>
      </c>
      <c r="F56" s="135">
        <v>259</v>
      </c>
      <c r="G56" s="135">
        <v>252</v>
      </c>
      <c r="H56" s="135">
        <v>246</v>
      </c>
      <c r="I56" s="135">
        <v>240</v>
      </c>
      <c r="J56" s="135">
        <v>233</v>
      </c>
      <c r="N56" s="5"/>
      <c r="O56" s="5"/>
      <c r="P56" s="5"/>
      <c r="Q56" s="5"/>
      <c r="R56" s="5"/>
      <c r="S56" s="5"/>
      <c r="T56" s="5"/>
    </row>
    <row r="57" spans="2:20" s="6" customFormat="1" x14ac:dyDescent="0.25">
      <c r="C57" s="65" t="s">
        <v>0</v>
      </c>
      <c r="E57" s="66">
        <v>258</v>
      </c>
      <c r="F57" s="66">
        <v>251</v>
      </c>
      <c r="G57" s="66">
        <v>245</v>
      </c>
      <c r="H57" s="66">
        <v>239</v>
      </c>
      <c r="I57" s="66">
        <v>232</v>
      </c>
      <c r="J57" s="66">
        <v>226</v>
      </c>
      <c r="N57" s="5"/>
      <c r="O57" s="5"/>
      <c r="P57" s="5"/>
      <c r="Q57" s="5"/>
      <c r="R57" s="5"/>
      <c r="S57" s="5"/>
      <c r="T57" s="5"/>
    </row>
    <row r="58" spans="2:20" s="6" customFormat="1" ht="15.75" x14ac:dyDescent="0.25">
      <c r="B58" s="56"/>
      <c r="C58" s="65" t="s">
        <v>1</v>
      </c>
      <c r="E58" s="66">
        <v>255</v>
      </c>
      <c r="F58" s="66">
        <v>248</v>
      </c>
      <c r="G58" s="66">
        <v>242</v>
      </c>
      <c r="H58" s="66">
        <v>236</v>
      </c>
      <c r="I58" s="66">
        <v>229</v>
      </c>
      <c r="J58" s="66">
        <v>223</v>
      </c>
      <c r="N58" s="5"/>
      <c r="O58" s="5"/>
      <c r="P58" s="5"/>
      <c r="Q58" s="5"/>
      <c r="R58" s="5"/>
      <c r="S58" s="5"/>
      <c r="T58" s="5"/>
    </row>
    <row r="59" spans="2:20" s="6" customFormat="1" ht="15.75" x14ac:dyDescent="0.25">
      <c r="B59" s="56"/>
      <c r="C59" s="144" t="s">
        <v>51</v>
      </c>
      <c r="D59" s="145"/>
      <c r="E59" s="145"/>
      <c r="F59" s="145"/>
      <c r="G59" s="145"/>
      <c r="H59" s="145"/>
      <c r="I59" s="145"/>
      <c r="J59" s="145"/>
      <c r="K59" s="145"/>
      <c r="L59" s="145"/>
      <c r="N59" s="5"/>
      <c r="O59" s="5"/>
      <c r="P59" s="5"/>
      <c r="Q59" s="5"/>
      <c r="R59" s="5"/>
      <c r="S59" s="5"/>
      <c r="T59" s="5"/>
    </row>
    <row r="60" spans="2:20" s="6" customFormat="1" ht="15.75" x14ac:dyDescent="0.25">
      <c r="B60" s="56"/>
      <c r="C60" s="67"/>
      <c r="D60" s="68"/>
      <c r="E60" s="68"/>
      <c r="F60" s="68"/>
      <c r="G60" s="68"/>
      <c r="H60" s="68"/>
      <c r="I60" s="68"/>
      <c r="J60" s="68"/>
      <c r="K60" s="68"/>
      <c r="L60" s="68"/>
      <c r="N60" s="5"/>
      <c r="O60" s="5"/>
      <c r="P60" s="5"/>
      <c r="Q60" s="5"/>
      <c r="R60" s="5"/>
      <c r="S60" s="5"/>
      <c r="T60" s="5"/>
    </row>
    <row r="61" spans="2:20" ht="20.25" customHeight="1" x14ac:dyDescent="0.25">
      <c r="B61" s="35" t="s">
        <v>32</v>
      </c>
      <c r="C61" s="58" t="s">
        <v>52</v>
      </c>
    </row>
    <row r="62" spans="2:20" ht="15" hidden="1" customHeight="1" x14ac:dyDescent="0.25">
      <c r="B62" s="38"/>
      <c r="C62" s="69" t="s">
        <v>60</v>
      </c>
      <c r="E62" s="70">
        <v>0</v>
      </c>
    </row>
    <row r="63" spans="2:20" ht="15" hidden="1" customHeight="1" x14ac:dyDescent="0.25">
      <c r="B63" s="38"/>
      <c r="C63" s="71" t="s">
        <v>57</v>
      </c>
      <c r="E63" s="72">
        <v>0.02</v>
      </c>
    </row>
    <row r="64" spans="2:20" ht="15.75" hidden="1" x14ac:dyDescent="0.25">
      <c r="B64" s="38"/>
      <c r="C64" s="71" t="s">
        <v>59</v>
      </c>
      <c r="E64" s="72">
        <v>3.5000000000000003E-2</v>
      </c>
      <c r="Q64" s="73"/>
    </row>
    <row r="65" spans="2:20" ht="15.75" hidden="1" x14ac:dyDescent="0.25">
      <c r="B65" s="38"/>
      <c r="C65" s="71" t="s">
        <v>58</v>
      </c>
      <c r="E65" s="72">
        <v>0.05</v>
      </c>
    </row>
    <row r="66" spans="2:20" ht="15" customHeight="1" x14ac:dyDescent="0.25">
      <c r="B66" s="38"/>
      <c r="C66" s="8" t="s">
        <v>53</v>
      </c>
      <c r="F66" s="74"/>
      <c r="G66" s="137" t="s">
        <v>58</v>
      </c>
      <c r="H66" s="138"/>
    </row>
    <row r="67" spans="2:20" ht="15.75" hidden="1" x14ac:dyDescent="0.25">
      <c r="B67" s="38"/>
      <c r="C67" s="9" t="s">
        <v>63</v>
      </c>
      <c r="D67" s="6"/>
      <c r="E67" s="64" t="s">
        <v>7</v>
      </c>
      <c r="F67" s="64" t="s">
        <v>8</v>
      </c>
      <c r="G67" s="64" t="s">
        <v>9</v>
      </c>
      <c r="H67" s="64" t="s">
        <v>10</v>
      </c>
      <c r="I67" s="64" t="s">
        <v>11</v>
      </c>
      <c r="J67" s="64" t="s">
        <v>12</v>
      </c>
    </row>
    <row r="68" spans="2:20" ht="15.75" hidden="1" x14ac:dyDescent="0.25">
      <c r="B68" s="38"/>
      <c r="C68" s="65" t="s">
        <v>116</v>
      </c>
      <c r="D68" s="6"/>
      <c r="E68" s="136">
        <f>IF(G66="Minergie 2017",(E56*E63),IF(G66="Minergie P",(E56*E64),IF(G66="Minergie P Eco",(E56*E65),"0")))</f>
        <v>13.25</v>
      </c>
      <c r="F68" s="136">
        <f>IF(G66="Minergie 2017",(F56*E63),IF(G66="Minergie P",(F56*E64),IF(G66="Minergie P Eco",(F56*E65),"0")))</f>
        <v>12.950000000000001</v>
      </c>
      <c r="G68" s="136">
        <f>IF(G66="Minergie 2017",(G56*E63),IF(G66="Minergie P",(G56*E64),IF(G66="Minergie P Eco",(G56*E65),"0")))</f>
        <v>12.600000000000001</v>
      </c>
      <c r="H68" s="136">
        <f>IF(G66="Minergie 2017",(H56*E63),IF(G66="Minergie P",(H56*E64),IF(G66="Minergie P Eco",(H56*E65),"0")))</f>
        <v>12.3</v>
      </c>
      <c r="I68" s="136">
        <f>IF(G66="Minergie 2017",(I56*E63),IF(G66="Minergie P",(I56*E64),IF(G66="Minergie P Eco",(I56*E65),"0")))</f>
        <v>12</v>
      </c>
      <c r="J68" s="136">
        <f>IF(G66="Minergie 2017",(J56*E63),IF(G66="Minergie P",(J56*E64),IF(G66="Minergie P Eco",(J56*E65),"0")))</f>
        <v>11.65</v>
      </c>
    </row>
    <row r="69" spans="2:20" ht="15.75" hidden="1" x14ac:dyDescent="0.25">
      <c r="B69" s="38"/>
      <c r="C69" s="65" t="s">
        <v>0</v>
      </c>
      <c r="D69" s="6"/>
      <c r="E69" s="75">
        <f>IF(G66="Minergie 2017",(E57*E63),IF(G66="Minergie P",(E57*E64),IF(G66="Minergie P Eco",(E57*E65),"0")))</f>
        <v>12.9</v>
      </c>
      <c r="F69" s="75">
        <f>IF(G66="Minergie 2017",(F57*E63),IF(G66="Minergie P",(F57*E64),IF(G66="Minergie P Eco",(F57*E65),"0")))</f>
        <v>12.55</v>
      </c>
      <c r="G69" s="75">
        <f>IF(G66="Minergie 2017",(G57*E63),IF(G66="Minergie P",(G57*E64),IF(G66="Minergie P Eco",(G57*E65),"0")))</f>
        <v>12.25</v>
      </c>
      <c r="H69" s="75">
        <f>IF(G66="Minergie 2017",(H57*E63),IF(G66="Minergie P",(H57*E64),IF(G66="Minergie P Eco",(H57*E65),"0")))</f>
        <v>11.950000000000001</v>
      </c>
      <c r="I69" s="75">
        <f>IF(G66="Minergie 2017",(I57*E63),IF(G66="Minergie P",(I57*E64),IF(G66="Minergie P Eco",(I57*E65),"0")))</f>
        <v>11.600000000000001</v>
      </c>
      <c r="J69" s="75">
        <f>IF(G66="Minergie 2017",(J57*E63),IF(G66="Minergie P",(J57*E64),IF(G66="Minergie P Eco",(J57*E65),"0")))</f>
        <v>11.3</v>
      </c>
      <c r="K69" s="28"/>
    </row>
    <row r="70" spans="2:20" ht="15.75" hidden="1" x14ac:dyDescent="0.25">
      <c r="B70" s="38"/>
      <c r="C70" s="65" t="s">
        <v>1</v>
      </c>
      <c r="D70" s="6"/>
      <c r="E70" s="75">
        <f>IF(G66="Minergie 2017",(E58*E63),IF(G66="Minergie P",(E58*E64),IF(G66="Minergie P Eco",(E58*E65),"0")))</f>
        <v>12.75</v>
      </c>
      <c r="F70" s="75">
        <f>IF(G66="Minergie 2017",(F58*E63),IF(G66="Minergie P",(F58*E64),IF(G66="Minergie P Eco",(F58*E65),"0")))</f>
        <v>12.4</v>
      </c>
      <c r="G70" s="75">
        <f>IF(G66="Minergie 2017",(G58*E63),IF(G66="Minergie P",(G58*E64),IF(G66="Minergie P Eco",(G58*E65),"0")))</f>
        <v>12.100000000000001</v>
      </c>
      <c r="H70" s="75">
        <f>IF(G66="Minergie 2017",(H58*E63),IF(G66="Minergie P",(H58*E64),IF(G66="Minergie P Eco",(H58*E65),"0")))</f>
        <v>11.8</v>
      </c>
      <c r="I70" s="75">
        <f>IF(G66="Minergie 2017",(I58*E63),IF(G66="Minergie P",(I58*E64),IF(G66="Minergie P Eco",(I58*E65),"0")))</f>
        <v>11.450000000000001</v>
      </c>
      <c r="J70" s="75">
        <f>IF(G66="Minergie 2017",(J58*E63),IF(G66="Minergie P",(J58*E64),IF(G66="Minergie P Eco",(J58*E65),"0")))</f>
        <v>11.15</v>
      </c>
      <c r="K70" s="28"/>
    </row>
    <row r="71" spans="2:20" ht="15.75" x14ac:dyDescent="0.25">
      <c r="B71" s="38"/>
      <c r="G71" s="70"/>
    </row>
    <row r="72" spans="2:20" ht="15" customHeight="1" x14ac:dyDescent="0.25">
      <c r="B72" s="35" t="s">
        <v>33</v>
      </c>
      <c r="C72" s="58" t="s">
        <v>21</v>
      </c>
      <c r="F72" s="4" t="s">
        <v>87</v>
      </c>
      <c r="G72" s="1">
        <v>0.05</v>
      </c>
      <c r="H72" s="71" t="s">
        <v>44</v>
      </c>
    </row>
    <row r="73" spans="2:20" s="6" customFormat="1" ht="15.75" hidden="1" x14ac:dyDescent="0.25">
      <c r="B73" s="56"/>
      <c r="C73" s="9"/>
      <c r="E73" s="64" t="s">
        <v>7</v>
      </c>
      <c r="F73" s="64" t="s">
        <v>8</v>
      </c>
      <c r="G73" s="64" t="s">
        <v>9</v>
      </c>
      <c r="H73" s="64" t="s">
        <v>10</v>
      </c>
      <c r="I73" s="64" t="s">
        <v>11</v>
      </c>
      <c r="J73" s="64" t="s">
        <v>12</v>
      </c>
      <c r="K73" s="68"/>
      <c r="L73" s="68"/>
      <c r="T73" s="5"/>
    </row>
    <row r="74" spans="2:20" s="6" customFormat="1" ht="15.75" hidden="1" x14ac:dyDescent="0.25">
      <c r="B74" s="56"/>
      <c r="C74" s="65" t="s">
        <v>116</v>
      </c>
      <c r="E74" s="75">
        <f>E56*G$72</f>
        <v>13.25</v>
      </c>
      <c r="F74" s="75">
        <f>F56*G$72</f>
        <v>12.950000000000001</v>
      </c>
      <c r="G74" s="75">
        <f>G56*G$72</f>
        <v>12.600000000000001</v>
      </c>
      <c r="H74" s="75">
        <f>H56*G$72</f>
        <v>12.3</v>
      </c>
      <c r="I74" s="75">
        <f>I56*G$72</f>
        <v>12</v>
      </c>
      <c r="J74" s="75">
        <f>J56*G$72</f>
        <v>11.65</v>
      </c>
      <c r="K74" s="68"/>
      <c r="L74" s="68"/>
      <c r="T74" s="5"/>
    </row>
    <row r="75" spans="2:20" s="6" customFormat="1" ht="15.75" hidden="1" x14ac:dyDescent="0.25">
      <c r="B75" s="56"/>
      <c r="C75" s="65" t="s">
        <v>0</v>
      </c>
      <c r="E75" s="75">
        <f>E57*G$72</f>
        <v>12.9</v>
      </c>
      <c r="F75" s="75">
        <f>F57*G$72</f>
        <v>12.55</v>
      </c>
      <c r="G75" s="75">
        <f>G57*G$72</f>
        <v>12.25</v>
      </c>
      <c r="H75" s="75">
        <f>H57*G$72</f>
        <v>11.950000000000001</v>
      </c>
      <c r="I75" s="75">
        <f>I57*G$72</f>
        <v>11.600000000000001</v>
      </c>
      <c r="J75" s="75">
        <f>J57*G$72</f>
        <v>11.3</v>
      </c>
      <c r="K75" s="76"/>
      <c r="L75" s="68"/>
      <c r="T75" s="5"/>
    </row>
    <row r="76" spans="2:20" s="6" customFormat="1" ht="15.75" hidden="1" x14ac:dyDescent="0.25">
      <c r="B76" s="56"/>
      <c r="C76" s="65" t="s">
        <v>1</v>
      </c>
      <c r="E76" s="75">
        <f>E58*G$72</f>
        <v>12.75</v>
      </c>
      <c r="F76" s="75">
        <f>F58*G$72</f>
        <v>12.4</v>
      </c>
      <c r="G76" s="75">
        <f>G58*G$72</f>
        <v>12.100000000000001</v>
      </c>
      <c r="H76" s="75">
        <f>H58*G$72</f>
        <v>11.8</v>
      </c>
      <c r="I76" s="75">
        <f>I58*G$72</f>
        <v>11.450000000000001</v>
      </c>
      <c r="J76" s="75">
        <f>J58*G$72</f>
        <v>11.15</v>
      </c>
      <c r="K76" s="76"/>
      <c r="L76" s="68"/>
      <c r="T76" s="5"/>
    </row>
    <row r="77" spans="2:20" s="6" customFormat="1" ht="15.75" hidden="1" x14ac:dyDescent="0.25">
      <c r="B77" s="56"/>
      <c r="C77" s="65"/>
      <c r="E77" s="75"/>
      <c r="F77" s="75"/>
      <c r="G77" s="75"/>
      <c r="H77" s="75"/>
      <c r="I77" s="75"/>
      <c r="J77" s="75"/>
      <c r="K77" s="76"/>
      <c r="L77" s="68"/>
      <c r="T77" s="5"/>
    </row>
    <row r="78" spans="2:20" s="6" customFormat="1" ht="15.75" hidden="1" x14ac:dyDescent="0.25">
      <c r="B78" s="56"/>
      <c r="C78" s="65" t="s">
        <v>116</v>
      </c>
      <c r="D78" s="9" t="s">
        <v>118</v>
      </c>
      <c r="E78" s="77">
        <f>E68+E74</f>
        <v>26.5</v>
      </c>
      <c r="F78" s="77">
        <f>F68+F74</f>
        <v>25.900000000000002</v>
      </c>
      <c r="G78" s="77">
        <f t="shared" ref="G78:J79" si="0">G68+G74</f>
        <v>25.200000000000003</v>
      </c>
      <c r="H78" s="77">
        <f t="shared" si="0"/>
        <v>24.6</v>
      </c>
      <c r="I78" s="77">
        <f t="shared" si="0"/>
        <v>24</v>
      </c>
      <c r="J78" s="77">
        <f t="shared" si="0"/>
        <v>23.3</v>
      </c>
      <c r="K78" s="76"/>
      <c r="L78" s="68"/>
      <c r="T78" s="5"/>
    </row>
    <row r="79" spans="2:20" s="6" customFormat="1" ht="15.75" hidden="1" x14ac:dyDescent="0.25">
      <c r="B79" s="56"/>
      <c r="C79" s="65" t="s">
        <v>0</v>
      </c>
      <c r="D79" s="9" t="s">
        <v>118</v>
      </c>
      <c r="E79" s="77">
        <f>E69+E75</f>
        <v>25.8</v>
      </c>
      <c r="F79" s="77">
        <f>F69+F75</f>
        <v>25.1</v>
      </c>
      <c r="G79" s="77">
        <f t="shared" si="0"/>
        <v>24.5</v>
      </c>
      <c r="H79" s="77">
        <f t="shared" si="0"/>
        <v>23.900000000000002</v>
      </c>
      <c r="I79" s="77">
        <f t="shared" si="0"/>
        <v>23.200000000000003</v>
      </c>
      <c r="J79" s="77">
        <f t="shared" si="0"/>
        <v>22.6</v>
      </c>
      <c r="K79" s="68"/>
      <c r="L79" s="68"/>
      <c r="T79" s="5"/>
    </row>
    <row r="80" spans="2:20" s="6" customFormat="1" ht="15.75" hidden="1" x14ac:dyDescent="0.25">
      <c r="B80" s="56"/>
      <c r="C80" s="65" t="s">
        <v>1</v>
      </c>
      <c r="D80" s="9" t="s">
        <v>118</v>
      </c>
      <c r="E80" s="77">
        <f>E70+E76</f>
        <v>25.5</v>
      </c>
      <c r="F80" s="77">
        <f t="shared" ref="F80:J80" si="1">F70+F76</f>
        <v>24.8</v>
      </c>
      <c r="G80" s="77">
        <f t="shared" si="1"/>
        <v>24.200000000000003</v>
      </c>
      <c r="H80" s="77">
        <f t="shared" si="1"/>
        <v>23.6</v>
      </c>
      <c r="I80" s="77">
        <f t="shared" si="1"/>
        <v>22.900000000000002</v>
      </c>
      <c r="J80" s="77">
        <f t="shared" si="1"/>
        <v>22.3</v>
      </c>
      <c r="K80" s="68"/>
      <c r="L80" s="68"/>
      <c r="T80" s="5"/>
    </row>
    <row r="81" spans="2:20" s="6" customFormat="1" ht="15.75" hidden="1" x14ac:dyDescent="0.25">
      <c r="B81" s="56"/>
      <c r="C81" s="9"/>
      <c r="E81" s="78"/>
      <c r="F81" s="78"/>
      <c r="G81" s="78"/>
      <c r="H81" s="78"/>
      <c r="I81" s="78"/>
      <c r="J81" s="78"/>
      <c r="K81" s="68"/>
      <c r="L81" s="68"/>
      <c r="T81" s="5"/>
    </row>
    <row r="82" spans="2:20" s="6" customFormat="1" ht="15.75" hidden="1" x14ac:dyDescent="0.25">
      <c r="B82" s="56"/>
      <c r="C82" s="9" t="s">
        <v>67</v>
      </c>
      <c r="E82" s="64" t="s">
        <v>7</v>
      </c>
      <c r="F82" s="64" t="s">
        <v>8</v>
      </c>
      <c r="G82" s="64" t="s">
        <v>9</v>
      </c>
      <c r="H82" s="64" t="s">
        <v>10</v>
      </c>
      <c r="I82" s="64" t="s">
        <v>11</v>
      </c>
      <c r="J82" s="64" t="s">
        <v>12</v>
      </c>
      <c r="T82" s="5"/>
    </row>
    <row r="83" spans="2:20" s="6" customFormat="1" ht="15.75" hidden="1" x14ac:dyDescent="0.25">
      <c r="B83" s="56"/>
      <c r="C83" s="65" t="s">
        <v>116</v>
      </c>
      <c r="E83" s="66">
        <f t="shared" ref="E83:J84" si="2">E56+E68+E74</f>
        <v>291.5</v>
      </c>
      <c r="F83" s="66">
        <f>F56+F68+F74</f>
        <v>284.89999999999998</v>
      </c>
      <c r="G83" s="66">
        <f t="shared" si="2"/>
        <v>277.20000000000005</v>
      </c>
      <c r="H83" s="66">
        <f t="shared" si="2"/>
        <v>270.60000000000002</v>
      </c>
      <c r="I83" s="66">
        <f t="shared" si="2"/>
        <v>264</v>
      </c>
      <c r="J83" s="66">
        <f t="shared" si="2"/>
        <v>256.3</v>
      </c>
      <c r="T83" s="5"/>
    </row>
    <row r="84" spans="2:20" s="6" customFormat="1" ht="15.75" hidden="1" x14ac:dyDescent="0.25">
      <c r="B84" s="56"/>
      <c r="C84" s="65" t="s">
        <v>0</v>
      </c>
      <c r="E84" s="66">
        <f t="shared" si="2"/>
        <v>283.79999999999995</v>
      </c>
      <c r="F84" s="66">
        <f>F57+F69+F75</f>
        <v>276.10000000000002</v>
      </c>
      <c r="G84" s="66">
        <f t="shared" si="2"/>
        <v>269.5</v>
      </c>
      <c r="H84" s="66">
        <f t="shared" si="2"/>
        <v>262.89999999999998</v>
      </c>
      <c r="I84" s="66">
        <f t="shared" si="2"/>
        <v>255.2</v>
      </c>
      <c r="J84" s="66">
        <f t="shared" si="2"/>
        <v>248.60000000000002</v>
      </c>
      <c r="T84" s="5"/>
    </row>
    <row r="85" spans="2:20" s="6" customFormat="1" ht="15.75" hidden="1" x14ac:dyDescent="0.25">
      <c r="B85" s="56"/>
      <c r="C85" s="65" t="s">
        <v>1</v>
      </c>
      <c r="E85" s="66">
        <f>E58+E70+E76</f>
        <v>280.5</v>
      </c>
      <c r="F85" s="66">
        <f t="shared" ref="F85:J85" si="3">F58+F70+F76</f>
        <v>272.79999999999995</v>
      </c>
      <c r="G85" s="66">
        <f t="shared" si="3"/>
        <v>266.2</v>
      </c>
      <c r="H85" s="66">
        <f t="shared" si="3"/>
        <v>259.60000000000002</v>
      </c>
      <c r="I85" s="66">
        <f t="shared" si="3"/>
        <v>251.89999999999998</v>
      </c>
      <c r="J85" s="66">
        <f t="shared" si="3"/>
        <v>245.3</v>
      </c>
      <c r="T85" s="5"/>
    </row>
    <row r="86" spans="2:20" x14ac:dyDescent="0.25">
      <c r="K86" s="52"/>
      <c r="L86" s="79" t="s">
        <v>23</v>
      </c>
    </row>
    <row r="87" spans="2:20" ht="15" customHeight="1" x14ac:dyDescent="0.25">
      <c r="B87" s="35" t="s">
        <v>73</v>
      </c>
      <c r="C87" s="58" t="s">
        <v>78</v>
      </c>
      <c r="E87" s="80" t="s">
        <v>79</v>
      </c>
      <c r="K87" s="131" t="s">
        <v>56</v>
      </c>
      <c r="L87" s="2" t="s">
        <v>7</v>
      </c>
    </row>
    <row r="88" spans="2:20" ht="15.75" x14ac:dyDescent="0.25">
      <c r="B88" s="38"/>
      <c r="C88" s="80"/>
    </row>
    <row r="89" spans="2:20" ht="18.75" x14ac:dyDescent="0.25">
      <c r="B89" s="35" t="s">
        <v>74</v>
      </c>
      <c r="C89" s="58" t="s">
        <v>14</v>
      </c>
    </row>
    <row r="90" spans="2:20" x14ac:dyDescent="0.25">
      <c r="C90" s="81" t="s">
        <v>88</v>
      </c>
      <c r="E90" s="81" t="s">
        <v>15</v>
      </c>
      <c r="G90" s="81" t="s">
        <v>17</v>
      </c>
      <c r="H90" s="82"/>
      <c r="I90" s="83" t="s">
        <v>18</v>
      </c>
      <c r="J90" s="83" t="s">
        <v>76</v>
      </c>
    </row>
    <row r="91" spans="2:20" ht="15.75" x14ac:dyDescent="0.25">
      <c r="C91" s="3">
        <v>2</v>
      </c>
      <c r="E91" s="84">
        <v>1</v>
      </c>
      <c r="F91" s="4" t="s">
        <v>119</v>
      </c>
      <c r="G91" s="3">
        <v>45</v>
      </c>
      <c r="I91" s="46">
        <f>C91*G91</f>
        <v>90</v>
      </c>
      <c r="J91" s="85">
        <f>IF(L87="VI",E83,IF(L87="V",F83,IF(L87="IV",G83,IF(L87="III",H83,IF(L87="II",I83,IF(L87="I",J83,""))))))</f>
        <v>291.5</v>
      </c>
      <c r="K91" s="86"/>
      <c r="L91" s="87">
        <f>I91*J91</f>
        <v>26235</v>
      </c>
    </row>
    <row r="92" spans="2:20" ht="15" customHeight="1" x14ac:dyDescent="0.25">
      <c r="B92" s="38"/>
      <c r="C92" s="3">
        <v>12</v>
      </c>
      <c r="E92" s="84">
        <v>2</v>
      </c>
      <c r="F92" s="4" t="s">
        <v>119</v>
      </c>
      <c r="G92" s="3">
        <v>55</v>
      </c>
      <c r="I92" s="46">
        <f>C92*G92</f>
        <v>660</v>
      </c>
      <c r="J92" s="85">
        <f>IF(L87="VI",E84,IF(L87="V",F84,IF(L87="IV",G84,IF(L87="III",H84,IF(L87="II",I84,IF(L87="I",J84,""))))))</f>
        <v>283.79999999999995</v>
      </c>
      <c r="K92" s="86"/>
      <c r="L92" s="87">
        <f>I92*J92</f>
        <v>187307.99999999997</v>
      </c>
    </row>
    <row r="93" spans="2:20" ht="15" customHeight="1" x14ac:dyDescent="0.25">
      <c r="B93" s="38"/>
      <c r="C93" s="3">
        <v>4</v>
      </c>
      <c r="E93" s="84">
        <v>3</v>
      </c>
      <c r="F93" s="4" t="s">
        <v>119</v>
      </c>
      <c r="G93" s="3">
        <v>76</v>
      </c>
      <c r="I93" s="46">
        <f>C93*G93</f>
        <v>304</v>
      </c>
      <c r="J93" s="88">
        <f>IF(L87="VI",E85,IF(L87="V",F85,IF(L87="IV",G85,IF(L87="III",H85,IF(L87="II",I85,IF(L87="I",J85,""))))))</f>
        <v>280.5</v>
      </c>
      <c r="K93" s="86"/>
      <c r="L93" s="87">
        <f>I93*J93</f>
        <v>85272</v>
      </c>
    </row>
    <row r="94" spans="2:20" ht="15.75" x14ac:dyDescent="0.25">
      <c r="B94" s="38"/>
      <c r="C94" s="89">
        <f>SUM(C91:C93)</f>
        <v>18</v>
      </c>
      <c r="I94" s="90">
        <f>SUM(I91:I93)</f>
        <v>1054</v>
      </c>
      <c r="L94" s="91">
        <f>SUM(L91:L93)</f>
        <v>298815</v>
      </c>
    </row>
    <row r="95" spans="2:20" ht="15.75" x14ac:dyDescent="0.25">
      <c r="B95" s="36" t="s">
        <v>75</v>
      </c>
      <c r="C95" s="4" t="s">
        <v>19</v>
      </c>
      <c r="G95" s="92">
        <v>3.5000000000000003E-2</v>
      </c>
      <c r="I95" s="46">
        <f>I94*G95</f>
        <v>36.89</v>
      </c>
      <c r="J95" s="93">
        <f>J93</f>
        <v>280.5</v>
      </c>
      <c r="K95" s="94"/>
      <c r="L95" s="95">
        <f>I95*J95</f>
        <v>10347.645</v>
      </c>
    </row>
    <row r="96" spans="2:20" ht="15.75" x14ac:dyDescent="0.25">
      <c r="B96" s="38"/>
      <c r="I96" s="93"/>
      <c r="J96" s="46"/>
      <c r="L96" s="96">
        <f>SUM(L94:L95)</f>
        <v>309162.64500000002</v>
      </c>
    </row>
    <row r="97" spans="2:20" ht="18.75" x14ac:dyDescent="0.25">
      <c r="B97" s="35" t="s">
        <v>39</v>
      </c>
      <c r="C97" s="58" t="s">
        <v>120</v>
      </c>
    </row>
    <row r="98" spans="2:20" x14ac:dyDescent="0.25">
      <c r="C98" s="97" t="s">
        <v>89</v>
      </c>
    </row>
    <row r="99" spans="2:20" ht="15.75" x14ac:dyDescent="0.25">
      <c r="B99" s="38"/>
      <c r="C99" s="98"/>
    </row>
    <row r="100" spans="2:20" s="82" customFormat="1" ht="15.75" x14ac:dyDescent="0.25">
      <c r="B100" s="38"/>
      <c r="C100" s="82" t="s">
        <v>22</v>
      </c>
      <c r="D100" s="81" t="str">
        <f>E90</f>
        <v>Type (pce)</v>
      </c>
      <c r="E100" s="81" t="s">
        <v>16</v>
      </c>
      <c r="F100" s="83" t="s">
        <v>20</v>
      </c>
      <c r="G100" s="99"/>
      <c r="H100" s="100" t="s">
        <v>64</v>
      </c>
      <c r="I100" s="100"/>
      <c r="J100" s="100" t="s">
        <v>65</v>
      </c>
      <c r="K100" s="100"/>
      <c r="L100" s="101" t="s">
        <v>66</v>
      </c>
      <c r="T100" s="102"/>
    </row>
    <row r="101" spans="2:20" s="82" customFormat="1" ht="15.75" x14ac:dyDescent="0.25">
      <c r="B101" s="38"/>
      <c r="C101" s="103">
        <f>C91</f>
        <v>2</v>
      </c>
      <c r="D101" s="103">
        <f>E91</f>
        <v>1</v>
      </c>
      <c r="E101" s="103">
        <f>G91</f>
        <v>45</v>
      </c>
      <c r="F101" s="104">
        <f>J91/L94*L96</f>
        <v>301.5943343456654</v>
      </c>
      <c r="G101" s="29"/>
      <c r="H101" s="105">
        <f>L101-J101</f>
        <v>1094.1631287962452</v>
      </c>
      <c r="I101" s="105"/>
      <c r="J101" s="106">
        <f>(L95/I94*E101)/12</f>
        <v>36.815625000000004</v>
      </c>
      <c r="K101" s="106"/>
      <c r="L101" s="105">
        <f>F101*E101/12</f>
        <v>1130.9787537962452</v>
      </c>
      <c r="T101" s="102"/>
    </row>
    <row r="102" spans="2:20" ht="15.75" x14ac:dyDescent="0.25">
      <c r="B102" s="38"/>
      <c r="C102" s="103">
        <f>C92</f>
        <v>12</v>
      </c>
      <c r="D102" s="103">
        <f>E92</f>
        <v>2</v>
      </c>
      <c r="E102" s="103">
        <f>G92</f>
        <v>55</v>
      </c>
      <c r="F102" s="104">
        <f>J92/L94*L96</f>
        <v>293.62769155162891</v>
      </c>
      <c r="G102" s="29"/>
      <c r="H102" s="105">
        <f>L102-J102</f>
        <v>1300.7967112782992</v>
      </c>
      <c r="I102" s="105"/>
      <c r="J102" s="106">
        <f>(L95/I94*E102)/12</f>
        <v>44.99687500000001</v>
      </c>
      <c r="K102" s="106"/>
      <c r="L102" s="105">
        <f>F102*E102/12</f>
        <v>1345.7935862782992</v>
      </c>
    </row>
    <row r="103" spans="2:20" ht="15.75" x14ac:dyDescent="0.25">
      <c r="B103" s="38"/>
      <c r="C103" s="107">
        <f>C93</f>
        <v>4</v>
      </c>
      <c r="D103" s="107">
        <f>E93</f>
        <v>3</v>
      </c>
      <c r="E103" s="107">
        <f>G93</f>
        <v>76</v>
      </c>
      <c r="F103" s="108">
        <f>J93/L94*L96</f>
        <v>290.21341606847045</v>
      </c>
      <c r="G103" s="28"/>
      <c r="H103" s="104">
        <f>L103-J103</f>
        <v>1775.8408017669794</v>
      </c>
      <c r="I103" s="104"/>
      <c r="J103" s="109">
        <f>(L95/I94*E103)/12</f>
        <v>62.177500000000009</v>
      </c>
      <c r="K103" s="109"/>
      <c r="L103" s="110">
        <f>F103*E103/12</f>
        <v>1838.0183017669794</v>
      </c>
    </row>
    <row r="104" spans="2:20" ht="15.75" x14ac:dyDescent="0.25">
      <c r="B104" s="38"/>
      <c r="C104" s="111">
        <f>SUM(C102:C103)</f>
        <v>16</v>
      </c>
      <c r="D104" s="112"/>
      <c r="E104" s="113">
        <f>E102*C102+E103*C103</f>
        <v>964</v>
      </c>
      <c r="F104" s="114"/>
      <c r="G104" s="114"/>
      <c r="H104" s="115">
        <f>(C101*H101+H102*C102+H103*C103)*12</f>
        <v>298815</v>
      </c>
      <c r="I104" s="116"/>
      <c r="J104" s="115">
        <f>(J102*C102+J103*C103)*12</f>
        <v>9464.0700000000015</v>
      </c>
      <c r="K104" s="116"/>
      <c r="L104" s="117">
        <f>(C101*L101+L102*C102+L103*C103)*12</f>
        <v>309162.64500000002</v>
      </c>
    </row>
    <row r="105" spans="2:20" ht="15.75" x14ac:dyDescent="0.25">
      <c r="B105" s="38"/>
      <c r="C105" s="8"/>
      <c r="E105" s="84"/>
      <c r="J105" s="52"/>
      <c r="L105" s="118"/>
    </row>
    <row r="106" spans="2:20" ht="15.75" x14ac:dyDescent="0.25">
      <c r="B106" s="38"/>
      <c r="C106" s="8" t="s">
        <v>54</v>
      </c>
      <c r="J106" s="132" t="s">
        <v>99</v>
      </c>
    </row>
    <row r="107" spans="2:20" ht="15.75" x14ac:dyDescent="0.25">
      <c r="B107" s="38"/>
      <c r="C107" s="8" t="s">
        <v>90</v>
      </c>
      <c r="J107" s="132" t="s">
        <v>99</v>
      </c>
    </row>
    <row r="108" spans="2:20" ht="15.75" x14ac:dyDescent="0.25">
      <c r="B108" s="38"/>
      <c r="C108" s="38"/>
      <c r="D108" s="38"/>
    </row>
    <row r="109" spans="2:20" ht="15.75" x14ac:dyDescent="0.25">
      <c r="B109" s="38"/>
      <c r="C109" s="8" t="s">
        <v>41</v>
      </c>
    </row>
    <row r="110" spans="2:20" ht="15.75" x14ac:dyDescent="0.25">
      <c r="B110" s="38"/>
      <c r="C110" s="71" t="s">
        <v>40</v>
      </c>
    </row>
    <row r="111" spans="2:20" ht="15.75" x14ac:dyDescent="0.25">
      <c r="B111" s="38"/>
      <c r="C111" s="71" t="s">
        <v>92</v>
      </c>
    </row>
    <row r="112" spans="2:20" ht="15.75" x14ac:dyDescent="0.25">
      <c r="B112" s="38"/>
      <c r="C112" s="71" t="s">
        <v>93</v>
      </c>
    </row>
    <row r="113" spans="2:10" ht="15.75" x14ac:dyDescent="0.25">
      <c r="B113" s="38"/>
      <c r="C113" s="119" t="s">
        <v>121</v>
      </c>
    </row>
    <row r="114" spans="2:10" ht="12.6" customHeight="1" x14ac:dyDescent="0.25">
      <c r="B114" s="38"/>
      <c r="C114" s="6"/>
    </row>
    <row r="115" spans="2:10" ht="27" customHeight="1" x14ac:dyDescent="0.25">
      <c r="B115" s="50" t="s">
        <v>91</v>
      </c>
      <c r="C115" s="120" t="s">
        <v>94</v>
      </c>
    </row>
    <row r="116" spans="2:10" ht="18.75" x14ac:dyDescent="0.25">
      <c r="B116" s="35" t="s">
        <v>42</v>
      </c>
      <c r="C116" s="121" t="s">
        <v>96</v>
      </c>
    </row>
    <row r="117" spans="2:10" ht="6" customHeight="1" x14ac:dyDescent="0.25">
      <c r="C117" s="6"/>
    </row>
    <row r="118" spans="2:10" ht="21.75" customHeight="1" x14ac:dyDescent="0.25">
      <c r="B118" s="35" t="s">
        <v>43</v>
      </c>
      <c r="C118" s="121" t="s">
        <v>97</v>
      </c>
    </row>
    <row r="119" spans="2:10" ht="13.9" hidden="1" customHeight="1" x14ac:dyDescent="0.25"/>
    <row r="120" spans="2:10" hidden="1" x14ac:dyDescent="0.25"/>
    <row r="121" spans="2:10" hidden="1" x14ac:dyDescent="0.25"/>
    <row r="122" spans="2:10" hidden="1" x14ac:dyDescent="0.25">
      <c r="E122" s="122">
        <v>75</v>
      </c>
      <c r="F122" s="5">
        <v>4.5999999999999996</v>
      </c>
      <c r="G122" s="5">
        <v>750</v>
      </c>
      <c r="H122" s="73">
        <f>E122*F122*G122</f>
        <v>258750</v>
      </c>
      <c r="I122" s="123">
        <f>I125-I124-I123</f>
        <v>0.7</v>
      </c>
      <c r="J122" s="5"/>
    </row>
    <row r="123" spans="2:10" hidden="1" x14ac:dyDescent="0.25">
      <c r="E123" s="5"/>
      <c r="F123" s="5"/>
      <c r="G123" s="5"/>
      <c r="H123" s="73">
        <f>H125*I123</f>
        <v>73928.571428571435</v>
      </c>
      <c r="I123" s="123">
        <v>0.2</v>
      </c>
      <c r="J123" s="124">
        <f>H123/E122</f>
        <v>985.71428571428578</v>
      </c>
    </row>
    <row r="124" spans="2:10" hidden="1" x14ac:dyDescent="0.25">
      <c r="E124" s="5"/>
      <c r="F124" s="5"/>
      <c r="G124" s="5"/>
      <c r="H124" s="73">
        <f>H125*I124</f>
        <v>36964.285714285717</v>
      </c>
      <c r="I124" s="123">
        <v>0.1</v>
      </c>
      <c r="J124" s="5"/>
    </row>
    <row r="125" spans="2:10" hidden="1" x14ac:dyDescent="0.25">
      <c r="E125" s="5"/>
      <c r="F125" s="5"/>
      <c r="G125" s="5"/>
      <c r="H125" s="125">
        <f>H122/I122*I125</f>
        <v>369642.85714285716</v>
      </c>
      <c r="I125" s="123">
        <v>1</v>
      </c>
      <c r="J125" s="73">
        <f>H125/E122</f>
        <v>4928.5714285714284</v>
      </c>
    </row>
    <row r="126" spans="2:10" hidden="1" x14ac:dyDescent="0.25">
      <c r="E126" s="5"/>
      <c r="F126" s="5"/>
      <c r="G126" s="5"/>
      <c r="H126" s="73"/>
      <c r="I126" s="5"/>
      <c r="J126" s="5"/>
    </row>
    <row r="127" spans="2:10" hidden="1" x14ac:dyDescent="0.25">
      <c r="E127" s="5"/>
      <c r="F127" s="5" t="s">
        <v>68</v>
      </c>
      <c r="G127" s="123">
        <v>0.2</v>
      </c>
      <c r="H127" s="73">
        <f>H125*G127</f>
        <v>73928.571428571435</v>
      </c>
      <c r="I127" s="126">
        <f>I128+0.5%</f>
        <v>3.4999999999999996E-2</v>
      </c>
      <c r="J127" s="73">
        <f>H127*I127</f>
        <v>2587.5</v>
      </c>
    </row>
    <row r="128" spans="2:10" hidden="1" x14ac:dyDescent="0.25">
      <c r="E128" s="5"/>
      <c r="F128" s="5" t="s">
        <v>69</v>
      </c>
      <c r="G128" s="123">
        <v>0.8</v>
      </c>
      <c r="H128" s="73">
        <f>H125*G128</f>
        <v>295714.28571428574</v>
      </c>
      <c r="I128" s="126">
        <v>0.03</v>
      </c>
      <c r="J128" s="73">
        <f t="shared" ref="J128:J130" si="4">H128*I128</f>
        <v>8871.4285714285725</v>
      </c>
    </row>
    <row r="129" spans="5:10" hidden="1" x14ac:dyDescent="0.25">
      <c r="E129" s="5"/>
      <c r="F129" s="5" t="s">
        <v>70</v>
      </c>
      <c r="G129" s="5"/>
      <c r="H129" s="73">
        <f>H128</f>
        <v>295714.28571428574</v>
      </c>
      <c r="I129" s="126">
        <v>0.01</v>
      </c>
      <c r="J129" s="73">
        <f t="shared" si="4"/>
        <v>2957.1428571428573</v>
      </c>
    </row>
    <row r="130" spans="5:10" hidden="1" x14ac:dyDescent="0.25">
      <c r="E130" s="5"/>
      <c r="F130" s="5" t="s">
        <v>71</v>
      </c>
      <c r="G130" s="5"/>
      <c r="H130" s="73">
        <f>H122+H124</f>
        <v>295714.28571428574</v>
      </c>
      <c r="I130" s="126">
        <v>1.2E-2</v>
      </c>
      <c r="J130" s="73">
        <f t="shared" si="4"/>
        <v>3548.5714285714289</v>
      </c>
    </row>
    <row r="131" spans="5:10" hidden="1" x14ac:dyDescent="0.25">
      <c r="E131" s="5"/>
      <c r="F131" s="5"/>
      <c r="G131" s="5"/>
      <c r="H131" s="73"/>
      <c r="I131" s="126"/>
      <c r="J131" s="125">
        <f>SUM(J127:J130)</f>
        <v>17964.642857142859</v>
      </c>
    </row>
    <row r="132" spans="5:10" hidden="1" x14ac:dyDescent="0.25">
      <c r="E132" s="5"/>
      <c r="F132" s="5"/>
      <c r="G132" s="5"/>
      <c r="H132" s="73"/>
      <c r="I132" s="126"/>
      <c r="J132" s="73">
        <f>J131/12</f>
        <v>1497.0535714285716</v>
      </c>
    </row>
    <row r="133" spans="5:10" hidden="1" x14ac:dyDescent="0.25">
      <c r="E133" s="5"/>
      <c r="F133" s="5"/>
      <c r="G133" s="5"/>
      <c r="H133" s="73"/>
      <c r="I133" s="5"/>
      <c r="J133" s="73">
        <f>J131/E122</f>
        <v>239.52857142857144</v>
      </c>
    </row>
    <row r="134" spans="5:10" hidden="1" x14ac:dyDescent="0.25">
      <c r="E134" s="5"/>
      <c r="F134" s="5"/>
      <c r="G134" s="5"/>
      <c r="H134" s="73"/>
      <c r="I134" s="5"/>
      <c r="J134" s="6"/>
    </row>
    <row r="135" spans="5:10" hidden="1" x14ac:dyDescent="0.25">
      <c r="E135" s="5" t="s">
        <v>72</v>
      </c>
      <c r="F135" s="127">
        <v>0.05</v>
      </c>
      <c r="G135" s="73">
        <f>H122*F135</f>
        <v>12937.5</v>
      </c>
      <c r="H135" s="73">
        <f>H122+G135</f>
        <v>271687.5</v>
      </c>
      <c r="I135" s="123"/>
      <c r="J135" s="5"/>
    </row>
    <row r="136" spans="5:10" hidden="1" x14ac:dyDescent="0.25">
      <c r="E136" s="5"/>
      <c r="F136" s="128"/>
      <c r="G136" s="73"/>
      <c r="H136" s="73">
        <f>H123</f>
        <v>73928.571428571435</v>
      </c>
      <c r="I136" s="123"/>
      <c r="J136" s="124"/>
    </row>
    <row r="137" spans="5:10" hidden="1" x14ac:dyDescent="0.25">
      <c r="E137" s="5" t="s">
        <v>72</v>
      </c>
      <c r="F137" s="128">
        <f>F135</f>
        <v>0.05</v>
      </c>
      <c r="G137" s="73">
        <f>H124*F137</f>
        <v>1848.214285714286</v>
      </c>
      <c r="H137" s="73">
        <f>H124+G137</f>
        <v>38812.5</v>
      </c>
      <c r="I137" s="123"/>
      <c r="J137" s="5"/>
    </row>
    <row r="138" spans="5:10" hidden="1" x14ac:dyDescent="0.25">
      <c r="E138" s="5"/>
      <c r="F138" s="128"/>
      <c r="G138" s="129">
        <f>SUM(G135:G137)</f>
        <v>14785.714285714286</v>
      </c>
      <c r="H138" s="125">
        <f>SUM(H135:H137)</f>
        <v>384428.57142857142</v>
      </c>
      <c r="I138" s="123"/>
      <c r="J138" s="73"/>
    </row>
    <row r="139" spans="5:10" hidden="1" x14ac:dyDescent="0.25">
      <c r="E139" s="5"/>
      <c r="F139" s="5"/>
      <c r="G139" s="73"/>
      <c r="H139" s="73"/>
      <c r="I139" s="5"/>
      <c r="J139" s="5"/>
    </row>
    <row r="140" spans="5:10" hidden="1" x14ac:dyDescent="0.25">
      <c r="E140" s="5"/>
      <c r="F140" s="5" t="s">
        <v>68</v>
      </c>
      <c r="G140" s="123">
        <v>0.2</v>
      </c>
      <c r="H140" s="73">
        <f>H138*G140</f>
        <v>76885.71428571429</v>
      </c>
      <c r="I140" s="126">
        <f>I141+0.5%</f>
        <v>3.4999999999999996E-2</v>
      </c>
      <c r="J140" s="73">
        <f>H140*I140</f>
        <v>2691</v>
      </c>
    </row>
    <row r="141" spans="5:10" hidden="1" x14ac:dyDescent="0.25">
      <c r="E141" s="5"/>
      <c r="F141" s="5" t="s">
        <v>69</v>
      </c>
      <c r="G141" s="123">
        <v>0.8</v>
      </c>
      <c r="H141" s="73">
        <f>H138*G141</f>
        <v>307542.85714285716</v>
      </c>
      <c r="I141" s="126">
        <v>0.03</v>
      </c>
      <c r="J141" s="73">
        <f t="shared" ref="J141:J142" si="5">H141*I141</f>
        <v>9226.2857142857138</v>
      </c>
    </row>
    <row r="142" spans="5:10" hidden="1" x14ac:dyDescent="0.25">
      <c r="E142" s="5"/>
      <c r="F142" s="5" t="s">
        <v>70</v>
      </c>
      <c r="G142" s="5"/>
      <c r="H142" s="73">
        <f>H141</f>
        <v>307542.85714285716</v>
      </c>
      <c r="I142" s="126">
        <v>0.01</v>
      </c>
      <c r="J142" s="73">
        <f t="shared" si="5"/>
        <v>3075.4285714285716</v>
      </c>
    </row>
    <row r="143" spans="5:10" hidden="1" x14ac:dyDescent="0.25">
      <c r="E143" s="5"/>
      <c r="F143" s="5" t="s">
        <v>71</v>
      </c>
      <c r="G143" s="5"/>
      <c r="H143" s="73">
        <f>H130</f>
        <v>295714.28571428574</v>
      </c>
      <c r="I143" s="126">
        <v>1.2E-2</v>
      </c>
      <c r="J143" s="73">
        <f>H143*I143</f>
        <v>3548.5714285714289</v>
      </c>
    </row>
    <row r="144" spans="5:10" hidden="1" x14ac:dyDescent="0.25">
      <c r="E144" s="5"/>
      <c r="F144" s="5"/>
      <c r="G144" s="5"/>
      <c r="H144" s="73"/>
      <c r="I144" s="126"/>
      <c r="J144" s="125">
        <f>SUM(J140:J143)</f>
        <v>18541.285714285714</v>
      </c>
    </row>
    <row r="145" spans="5:10" hidden="1" x14ac:dyDescent="0.25">
      <c r="E145" s="5"/>
      <c r="F145" s="5"/>
      <c r="G145" s="5"/>
      <c r="H145" s="73"/>
      <c r="I145" s="5"/>
      <c r="J145" s="73">
        <f>J144/12</f>
        <v>1545.1071428571429</v>
      </c>
    </row>
    <row r="146" spans="5:10" hidden="1" x14ac:dyDescent="0.25">
      <c r="E146" s="5"/>
      <c r="F146" s="5"/>
      <c r="G146" s="5"/>
      <c r="H146" s="73"/>
      <c r="I146" s="5"/>
      <c r="J146" s="73">
        <f>J144/E122</f>
        <v>247.21714285714285</v>
      </c>
    </row>
    <row r="147" spans="5:10" hidden="1" x14ac:dyDescent="0.25">
      <c r="E147" s="5"/>
      <c r="F147" s="5"/>
      <c r="G147" s="5"/>
      <c r="H147" s="5"/>
      <c r="I147" s="5"/>
      <c r="J147" s="130">
        <f>J146-J133</f>
        <v>7.6885714285714073</v>
      </c>
    </row>
    <row r="148" spans="5:10" hidden="1" x14ac:dyDescent="0.25">
      <c r="E148" s="5"/>
      <c r="F148" s="5"/>
      <c r="G148" s="5"/>
      <c r="H148" s="5"/>
      <c r="I148" s="5"/>
      <c r="J148" s="5"/>
    </row>
    <row r="149" spans="5:10" x14ac:dyDescent="0.25">
      <c r="E149" s="5"/>
      <c r="F149" s="5"/>
      <c r="G149" s="5"/>
      <c r="H149" s="5"/>
      <c r="I149" s="5"/>
      <c r="J149" s="5"/>
    </row>
    <row r="150" spans="5:10" x14ac:dyDescent="0.25">
      <c r="E150" s="5"/>
      <c r="F150" s="5"/>
      <c r="G150" s="5"/>
      <c r="H150" s="5"/>
      <c r="I150" s="5"/>
      <c r="J150" s="5"/>
    </row>
    <row r="151" spans="5:10" x14ac:dyDescent="0.25">
      <c r="E151" s="5"/>
      <c r="F151" s="5"/>
      <c r="G151" s="5"/>
      <c r="H151" s="5"/>
      <c r="I151" s="5"/>
      <c r="J151" s="5"/>
    </row>
  </sheetData>
  <sheetProtection algorithmName="SHA-512" hashValue="i/WqNaDyfmqieIzEnXkI9fdnHUazVGYW/9Ba+bTrHbB6NCoiL2069ky5l2cL4uv7MF95TSDgmH8sO49xF5FJ6g==" saltValue="ObrLEYVLVzi2gvaO7zJWcw==" spinCount="100000" sheet="1" objects="1" scenarios="1" selectLockedCells="1"/>
  <mergeCells count="11">
    <mergeCell ref="G66:H66"/>
    <mergeCell ref="C2:C7"/>
    <mergeCell ref="C22:L22"/>
    <mergeCell ref="C41:L41"/>
    <mergeCell ref="C59:L59"/>
    <mergeCell ref="B9:L9"/>
    <mergeCell ref="B18:L18"/>
    <mergeCell ref="B19:L19"/>
    <mergeCell ref="C27:L27"/>
    <mergeCell ref="C28:L28"/>
    <mergeCell ref="B20:L20"/>
  </mergeCells>
  <phoneticPr fontId="7" type="noConversion"/>
  <dataValidations count="2">
    <dataValidation type="list" allowBlank="1" showInputMessage="1" showErrorMessage="1" sqref="L87" xr:uid="{00000000-0002-0000-0000-000000000000}">
      <formula1>$E$55:$J$55</formula1>
    </dataValidation>
    <dataValidation type="list" allowBlank="1" showInputMessage="1" showErrorMessage="1" sqref="G66:H66" xr:uid="{00000000-0002-0000-0000-000001000000}">
      <formula1>$C$62:$C$65</formula1>
    </dataValidation>
  </dataValidations>
  <hyperlinks>
    <hyperlink ref="K87" r:id="rId1" xr:uid="{00000000-0004-0000-0000-000000000000}"/>
    <hyperlink ref="G7" display="info.dgcs@vd.ch" xr:uid="{00000000-0004-0000-0000-000001000000}"/>
    <hyperlink ref="D7" r:id="rId2" xr:uid="{00000000-0004-0000-0000-000003000000}"/>
    <hyperlink ref="J106" r:id="rId3" location="c2070746" xr:uid="{00000000-0004-0000-0000-000005000000}"/>
    <hyperlink ref="J107" r:id="rId4" location="c2070746" xr:uid="{00000000-0004-0000-0000-000006000000}"/>
  </hyperlinks>
  <pageMargins left="0.70866141732283472" right="0.70866141732283472" top="0.74803149606299213" bottom="0.74803149606299213" header="0.31496062992125984" footer="0.31496062992125984"/>
  <pageSetup paperSize="9" scale="46"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M19" sqref="M19"/>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Feuil1</vt:lpstr>
      <vt:lpstr>Feuil2</vt:lpstr>
      <vt:lpstr>lien</vt:lpstr>
      <vt:lpstr>Feuil1!Zone_d_impression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Florian Failloubaz</dc:creator>
  <cp:lastModifiedBy>Lechot Jacques</cp:lastModifiedBy>
  <cp:lastPrinted>2021-11-02T12:21:31Z</cp:lastPrinted>
  <dcterms:created xsi:type="dcterms:W3CDTF">2020-11-12T18:20:01Z</dcterms:created>
  <dcterms:modified xsi:type="dcterms:W3CDTF">2025-04-01T12:25:11Z</dcterms:modified>
</cp:coreProperties>
</file>