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n1063\en1063-1projets$\Logement\07_dossiers-communs\web_dl\internet\observatoire\99_nouveau-site-2016\2_statistiques\9_bail-a-loyer_litiges\"/>
    </mc:Choice>
  </mc:AlternateContent>
  <xr:revisionPtr revIDLastSave="0" documentId="13_ncr:1_{059CD859-BA91-4C83-8ADB-AA7A69507BFB}" xr6:coauthVersionLast="47" xr6:coauthVersionMax="47" xr10:uidLastSave="{00000000-0000-0000-0000-000000000000}"/>
  <bookViews>
    <workbookView xWindow="0" yWindow="390" windowWidth="57120" windowHeight="15270" xr2:uid="{00000000-000D-0000-FFFF-FFFF00000000}"/>
  </bookViews>
  <sheets>
    <sheet name="Graphique" sheetId="1" r:id="rId1"/>
    <sheet name="Donné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" l="1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D10" i="2"/>
  <c r="C10" i="2"/>
  <c r="B10" i="2"/>
  <c r="D9" i="2"/>
  <c r="C9" i="2"/>
  <c r="B9" i="2"/>
</calcChain>
</file>

<file path=xl/sharedStrings.xml><?xml version="1.0" encoding="utf-8"?>
<sst xmlns="http://schemas.openxmlformats.org/spreadsheetml/2006/main" count="16" uniqueCount="12">
  <si>
    <t>Ensemble des demandes de conciliations auprès de la commission, Vaud, depuis 1992</t>
  </si>
  <si>
    <t>Types de requêtes</t>
  </si>
  <si>
    <t>Années</t>
  </si>
  <si>
    <t>Total</t>
  </si>
  <si>
    <t>Contestation 
du loyer initial</t>
  </si>
  <si>
    <t>Contestation de hausse de loyer</t>
  </si>
  <si>
    <t>Demande de 
baisse de loyer</t>
  </si>
  <si>
    <t>Taux de logements vacants</t>
  </si>
  <si>
    <t>Taux hypothécaires</t>
  </si>
  <si>
    <t>….</t>
  </si>
  <si>
    <t xml:space="preserve">Source : </t>
  </si>
  <si>
    <t>Direction générale des affaires intitutionnelles et des communes et Direction du logement (DGTL) du Département des institutions, du territoire et du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</si>
</sst>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164" fontId="1" fillId="2" borderId="0" xfId="0" applyNumberFormat="1" applyFont="1" applyFill="1" applyAlignment="1"/>
    <xf numFmtId="2" fontId="1" fillId="2" borderId="0" xfId="0" applyNumberFormat="1" applyFont="1" applyFill="1" applyAlignment="1"/>
    <xf numFmtId="0" fontId="2" fillId="0" borderId="0" xfId="0" applyFont="1"/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164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41C3CD"/>
      <rgbColor rgb="008FE1D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Nombre de requêtes à la commission de conciliation et  taux de logements vacants, Vaud</a:t>
            </a:r>
          </a:p>
        </c:rich>
      </c:tx>
      <c:layout>
        <c:manualLayout>
          <c:xMode val="edge"/>
          <c:yMode val="edge"/>
          <c:x val="0.12602896860114707"/>
          <c:y val="2.64550264550264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4703451580964E-2"/>
          <c:y val="0.16931260673106491"/>
          <c:w val="0.87500131866277098"/>
          <c:h val="0.64021329420183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Données!$A$8:$A$38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numCache>
            </c:numRef>
          </c:cat>
          <c:val>
            <c:numRef>
              <c:f>Données!$B$8:$B$38</c:f>
              <c:numCache>
                <c:formatCode>#,##0</c:formatCode>
                <c:ptCount val="31"/>
                <c:pt idx="0">
                  <c:v>4042</c:v>
                </c:pt>
                <c:pt idx="1">
                  <c:v>4522</c:v>
                </c:pt>
                <c:pt idx="2">
                  <c:v>4768</c:v>
                </c:pt>
                <c:pt idx="3">
                  <c:v>2707</c:v>
                </c:pt>
                <c:pt idx="4">
                  <c:v>2849</c:v>
                </c:pt>
                <c:pt idx="5">
                  <c:v>3456</c:v>
                </c:pt>
                <c:pt idx="6">
                  <c:v>3845</c:v>
                </c:pt>
                <c:pt idx="7">
                  <c:v>3724</c:v>
                </c:pt>
                <c:pt idx="8">
                  <c:v>4545</c:v>
                </c:pt>
                <c:pt idx="9">
                  <c:v>4048</c:v>
                </c:pt>
                <c:pt idx="10">
                  <c:v>4588</c:v>
                </c:pt>
                <c:pt idx="11">
                  <c:v>5738</c:v>
                </c:pt>
                <c:pt idx="12">
                  <c:v>4437</c:v>
                </c:pt>
                <c:pt idx="13">
                  <c:v>4304</c:v>
                </c:pt>
                <c:pt idx="14">
                  <c:v>4035</c:v>
                </c:pt>
                <c:pt idx="15">
                  <c:v>4005</c:v>
                </c:pt>
                <c:pt idx="16">
                  <c:v>6362</c:v>
                </c:pt>
                <c:pt idx="17">
                  <c:v>5605</c:v>
                </c:pt>
                <c:pt idx="18">
                  <c:v>4372</c:v>
                </c:pt>
                <c:pt idx="19">
                  <c:v>4318</c:v>
                </c:pt>
                <c:pt idx="20">
                  <c:v>4824</c:v>
                </c:pt>
                <c:pt idx="21">
                  <c:v>4188</c:v>
                </c:pt>
                <c:pt idx="22">
                  <c:v>4054</c:v>
                </c:pt>
                <c:pt idx="23">
                  <c:v>3866</c:v>
                </c:pt>
                <c:pt idx="24">
                  <c:v>3998</c:v>
                </c:pt>
                <c:pt idx="25">
                  <c:v>4138</c:v>
                </c:pt>
                <c:pt idx="26">
                  <c:v>4209</c:v>
                </c:pt>
                <c:pt idx="27">
                  <c:v>3749</c:v>
                </c:pt>
                <c:pt idx="28">
                  <c:v>3862</c:v>
                </c:pt>
                <c:pt idx="29">
                  <c:v>3709</c:v>
                </c:pt>
                <c:pt idx="30">
                  <c:v>3624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D-49D5-8F76-346B653F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282688"/>
        <c:axId val="223284608"/>
      </c:barChart>
      <c:lineChart>
        <c:grouping val="standard"/>
        <c:varyColors val="0"/>
        <c:ser>
          <c:idx val="1"/>
          <c:order val="1"/>
          <c:tx>
            <c:strRef>
              <c:f>Données!$F$5</c:f>
              <c:strCache>
                <c:ptCount val="1"/>
                <c:pt idx="0">
                  <c:v>Taux de logements vacants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noFill/>
              <a:ln w="9525">
                <a:noFill/>
              </a:ln>
            </c:spPr>
          </c:marker>
          <c:val>
            <c:numRef>
              <c:f>Données!$F$8:$F$38</c:f>
              <c:numCache>
                <c:formatCode>#,##0.0</c:formatCode>
                <c:ptCount val="31"/>
                <c:pt idx="0">
                  <c:v>1.4</c:v>
                </c:pt>
                <c:pt idx="1">
                  <c:v>1.9</c:v>
                </c:pt>
                <c:pt idx="2">
                  <c:v>2.1</c:v>
                </c:pt>
                <c:pt idx="3">
                  <c:v>2.4</c:v>
                </c:pt>
                <c:pt idx="4">
                  <c:v>2.6</c:v>
                </c:pt>
                <c:pt idx="5">
                  <c:v>2.7</c:v>
                </c:pt>
                <c:pt idx="6">
                  <c:v>2.5</c:v>
                </c:pt>
                <c:pt idx="7">
                  <c:v>1.8</c:v>
                </c:pt>
                <c:pt idx="8">
                  <c:v>1.4</c:v>
                </c:pt>
                <c:pt idx="9">
                  <c:v>1</c:v>
                </c:pt>
                <c:pt idx="10">
                  <c:v>0.7</c:v>
                </c:pt>
                <c:pt idx="11">
                  <c:v>0.5</c:v>
                </c:pt>
                <c:pt idx="12">
                  <c:v>0.6</c:v>
                </c:pt>
                <c:pt idx="13">
                  <c:v>0.5</c:v>
                </c:pt>
                <c:pt idx="14">
                  <c:v>0.64</c:v>
                </c:pt>
                <c:pt idx="15">
                  <c:v>0.6</c:v>
                </c:pt>
                <c:pt idx="16">
                  <c:v>0.5</c:v>
                </c:pt>
                <c:pt idx="17">
                  <c:v>0.4</c:v>
                </c:pt>
                <c:pt idx="18">
                  <c:v>0.5</c:v>
                </c:pt>
                <c:pt idx="19">
                  <c:v>0.5</c:v>
                </c:pt>
                <c:pt idx="20">
                  <c:v>0.6</c:v>
                </c:pt>
                <c:pt idx="21">
                  <c:v>0.6</c:v>
                </c:pt>
                <c:pt idx="22">
                  <c:v>0.7</c:v>
                </c:pt>
                <c:pt idx="23">
                  <c:v>0.67</c:v>
                </c:pt>
                <c:pt idx="24">
                  <c:v>0.8</c:v>
                </c:pt>
                <c:pt idx="25">
                  <c:v>0.9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1.4</c:v>
                </c:pt>
                <c:pt idx="29">
                  <c:v>1.4</c:v>
                </c:pt>
                <c:pt idx="30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D-49D5-8F76-346B653F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10976"/>
        <c:axId val="223312512"/>
      </c:lineChart>
      <c:catAx>
        <c:axId val="2232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28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284608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282688"/>
        <c:crosses val="autoZero"/>
        <c:crossBetween val="between"/>
      </c:valAx>
      <c:catAx>
        <c:axId val="223310976"/>
        <c:scaling>
          <c:orientation val="minMax"/>
        </c:scaling>
        <c:delete val="1"/>
        <c:axPos val="b"/>
        <c:majorTickMark val="out"/>
        <c:minorTickMark val="none"/>
        <c:tickLblPos val="none"/>
        <c:crossAx val="223312512"/>
        <c:crosses val="autoZero"/>
        <c:auto val="1"/>
        <c:lblAlgn val="ctr"/>
        <c:lblOffset val="100"/>
        <c:noMultiLvlLbl val="0"/>
      </c:catAx>
      <c:valAx>
        <c:axId val="223312512"/>
        <c:scaling>
          <c:orientation val="minMax"/>
          <c:max val="3.5"/>
          <c:min val="0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310976"/>
        <c:crosses val="max"/>
        <c:crossBetween val="between"/>
        <c:majorUnit val="1"/>
      </c:valAx>
      <c:spPr>
        <a:gradFill rotWithShape="0">
          <a:gsLst>
            <a:gs pos="0">
              <a:srgbClr val="FFFFFF"/>
            </a:gs>
            <a:gs pos="100000">
              <a:srgbClr val="CCFFCC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21013004275492"/>
          <c:y val="0.93386484650102963"/>
          <c:w val="0.70216155201333463"/>
          <c:h val="5.8201208563803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76200</xdr:colOff>
      <xdr:row>22</xdr:row>
      <xdr:rowOff>47625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zoomScaleNormal="100"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opLeftCell="A2" zoomScaleNormal="100" workbookViewId="0">
      <selection activeCell="A42" sqref="A42"/>
    </sheetView>
  </sheetViews>
  <sheetFormatPr baseColWidth="10" defaultRowHeight="12.75" x14ac:dyDescent="0.2"/>
  <cols>
    <col min="1" max="1" width="11.42578125" style="4"/>
    <col min="2" max="2" width="11.85546875" style="4" customWidth="1"/>
    <col min="3" max="3" width="13.42578125" style="4" customWidth="1"/>
    <col min="4" max="4" width="14.42578125" style="4" customWidth="1"/>
    <col min="5" max="5" width="13.85546875" style="4" customWidth="1"/>
    <col min="6" max="6" width="22.7109375" style="4" customWidth="1"/>
    <col min="7" max="7" width="17.28515625" style="4" bestFit="1" customWidth="1"/>
    <col min="8" max="16384" width="11.42578125" style="4"/>
  </cols>
  <sheetData>
    <row r="1" spans="1:7" s="34" customFormat="1" ht="15.75" x14ac:dyDescent="0.25">
      <c r="A1" s="1" t="s">
        <v>0</v>
      </c>
      <c r="B1" s="1"/>
      <c r="C1" s="1"/>
      <c r="D1" s="1"/>
      <c r="E1" s="1"/>
      <c r="F1" s="2"/>
      <c r="G1" s="3"/>
    </row>
    <row r="2" spans="1:7" x14ac:dyDescent="0.2">
      <c r="A2" s="5"/>
      <c r="B2" s="5"/>
      <c r="C2" s="5"/>
      <c r="D2" s="5"/>
      <c r="E2" s="5"/>
      <c r="F2" s="6"/>
      <c r="G2" s="7"/>
    </row>
    <row r="3" spans="1:7" x14ac:dyDescent="0.2">
      <c r="A3" s="8"/>
      <c r="B3" s="8"/>
      <c r="C3" s="8"/>
      <c r="D3" s="9"/>
      <c r="E3" s="16" t="s">
        <v>1</v>
      </c>
      <c r="F3" s="10"/>
      <c r="G3" s="11"/>
    </row>
    <row r="4" spans="1:7" x14ac:dyDescent="0.2">
      <c r="A4" s="8"/>
      <c r="B4" s="8"/>
      <c r="C4" s="5"/>
      <c r="D4" s="5"/>
      <c r="E4" s="5"/>
      <c r="F4" s="10"/>
      <c r="G4" s="11"/>
    </row>
    <row r="5" spans="1:7" ht="25.5" x14ac:dyDescent="0.2">
      <c r="A5" s="8" t="s">
        <v>2</v>
      </c>
      <c r="B5" s="16" t="s">
        <v>3</v>
      </c>
      <c r="C5" s="17" t="s">
        <v>4</v>
      </c>
      <c r="D5" s="18" t="s">
        <v>5</v>
      </c>
      <c r="E5" s="17" t="s">
        <v>6</v>
      </c>
      <c r="F5" s="19" t="s">
        <v>7</v>
      </c>
      <c r="G5" s="20" t="s">
        <v>8</v>
      </c>
    </row>
    <row r="6" spans="1:7" x14ac:dyDescent="0.2">
      <c r="A6" s="5"/>
      <c r="B6" s="21"/>
      <c r="C6" s="21"/>
      <c r="D6" s="21"/>
      <c r="E6" s="21"/>
      <c r="F6" s="22"/>
      <c r="G6" s="23"/>
    </row>
    <row r="7" spans="1:7" x14ac:dyDescent="0.2">
      <c r="A7" s="8"/>
      <c r="B7" s="8"/>
      <c r="C7" s="8"/>
      <c r="D7" s="8"/>
      <c r="E7" s="8"/>
      <c r="F7" s="10"/>
      <c r="G7" s="11"/>
    </row>
    <row r="8" spans="1:7" x14ac:dyDescent="0.2">
      <c r="A8" s="24">
        <v>1992</v>
      </c>
      <c r="B8" s="25">
        <v>4042</v>
      </c>
      <c r="C8" s="25" t="s">
        <v>9</v>
      </c>
      <c r="D8" s="25" t="s">
        <v>9</v>
      </c>
      <c r="E8" s="25" t="s">
        <v>9</v>
      </c>
      <c r="F8" s="26">
        <v>1.4</v>
      </c>
      <c r="G8" s="27">
        <v>7.22</v>
      </c>
    </row>
    <row r="9" spans="1:7" x14ac:dyDescent="0.2">
      <c r="A9" s="24">
        <v>1993</v>
      </c>
      <c r="B9" s="28">
        <f>2285+2237</f>
        <v>4522</v>
      </c>
      <c r="C9" s="28">
        <f>14+14+12+11</f>
        <v>51</v>
      </c>
      <c r="D9" s="28">
        <f>166+175+596+391</f>
        <v>1328</v>
      </c>
      <c r="E9" s="25" t="s">
        <v>9</v>
      </c>
      <c r="F9" s="26">
        <v>1.9</v>
      </c>
      <c r="G9" s="27">
        <v>6.07</v>
      </c>
    </row>
    <row r="10" spans="1:7" x14ac:dyDescent="0.2">
      <c r="A10" s="24">
        <v>1994</v>
      </c>
      <c r="B10" s="28">
        <f>1861+2907</f>
        <v>4768</v>
      </c>
      <c r="C10" s="28">
        <f>12+13+12+12</f>
        <v>49</v>
      </c>
      <c r="D10" s="28">
        <f>100+79+264+130</f>
        <v>573</v>
      </c>
      <c r="E10" s="25" t="s">
        <v>9</v>
      </c>
      <c r="F10" s="26">
        <v>2.1</v>
      </c>
      <c r="G10" s="27">
        <v>5.54</v>
      </c>
    </row>
    <row r="11" spans="1:7" x14ac:dyDescent="0.2">
      <c r="A11" s="24">
        <v>1995</v>
      </c>
      <c r="B11" s="28">
        <f>1276+1431</f>
        <v>2707</v>
      </c>
      <c r="C11" s="28">
        <f>5+9+10+8</f>
        <v>32</v>
      </c>
      <c r="D11" s="28">
        <f>133+75+231+147</f>
        <v>586</v>
      </c>
      <c r="E11" s="28">
        <f>10+9+56+61</f>
        <v>136</v>
      </c>
      <c r="F11" s="26">
        <v>2.4</v>
      </c>
      <c r="G11" s="27">
        <v>5.44</v>
      </c>
    </row>
    <row r="12" spans="1:7" x14ac:dyDescent="0.2">
      <c r="A12" s="24">
        <v>1996</v>
      </c>
      <c r="B12" s="28">
        <f>1318+1531</f>
        <v>2849</v>
      </c>
      <c r="C12" s="28">
        <f>5+7+10+4</f>
        <v>26</v>
      </c>
      <c r="D12" s="28">
        <f>44+81+131+130</f>
        <v>386</v>
      </c>
      <c r="E12" s="28">
        <f>34+24+23+24</f>
        <v>105</v>
      </c>
      <c r="F12" s="26">
        <v>2.6</v>
      </c>
      <c r="G12" s="27">
        <v>5</v>
      </c>
    </row>
    <row r="13" spans="1:7" x14ac:dyDescent="0.2">
      <c r="A13" s="24">
        <v>1997</v>
      </c>
      <c r="B13" s="28">
        <f>1548+1908</f>
        <v>3456</v>
      </c>
      <c r="C13" s="28">
        <f>4+6+5+1</f>
        <v>16</v>
      </c>
      <c r="D13" s="28">
        <f>116+50+118+96</f>
        <v>380</v>
      </c>
      <c r="E13" s="28">
        <f>81+71+30+18</f>
        <v>200</v>
      </c>
      <c r="F13" s="26">
        <v>2.7</v>
      </c>
      <c r="G13" s="27">
        <v>4.57</v>
      </c>
    </row>
    <row r="14" spans="1:7" x14ac:dyDescent="0.2">
      <c r="A14" s="24">
        <v>1998</v>
      </c>
      <c r="B14" s="28">
        <f>1732+2113</f>
        <v>3845</v>
      </c>
      <c r="C14" s="28">
        <f>13+8+4+5</f>
        <v>30</v>
      </c>
      <c r="D14" s="28">
        <f>32+57+59+105</f>
        <v>253</v>
      </c>
      <c r="E14" s="28">
        <f>216+118+147+71</f>
        <v>552</v>
      </c>
      <c r="F14" s="26">
        <v>2.5</v>
      </c>
      <c r="G14" s="27">
        <v>4.2699999999999996</v>
      </c>
    </row>
    <row r="15" spans="1:7" x14ac:dyDescent="0.2">
      <c r="A15" s="24">
        <v>1999</v>
      </c>
      <c r="B15" s="28">
        <f>1860+1864</f>
        <v>3724</v>
      </c>
      <c r="C15" s="28">
        <f>14+9+8+7</f>
        <v>38</v>
      </c>
      <c r="D15" s="28">
        <f>27+64+88+91</f>
        <v>270</v>
      </c>
      <c r="E15" s="28">
        <f>118+77+103+134</f>
        <v>432</v>
      </c>
      <c r="F15" s="26">
        <v>1.8</v>
      </c>
      <c r="G15" s="27">
        <v>3.99</v>
      </c>
    </row>
    <row r="16" spans="1:7" x14ac:dyDescent="0.2">
      <c r="A16" s="24">
        <v>2000</v>
      </c>
      <c r="B16" s="28">
        <f>2377+2168</f>
        <v>4545</v>
      </c>
      <c r="C16" s="28">
        <f>9+5+8+7</f>
        <v>29</v>
      </c>
      <c r="D16" s="28">
        <f>356+126+405+243</f>
        <v>1130</v>
      </c>
      <c r="E16" s="28">
        <f>59+42+44+14</f>
        <v>159</v>
      </c>
      <c r="F16" s="26">
        <v>1.4</v>
      </c>
      <c r="G16" s="27">
        <v>4.45</v>
      </c>
    </row>
    <row r="17" spans="1:7" x14ac:dyDescent="0.2">
      <c r="A17" s="24">
        <v>2001</v>
      </c>
      <c r="B17" s="28">
        <f>2187+1861</f>
        <v>4048</v>
      </c>
      <c r="C17" s="28">
        <f>11+7+30+10</f>
        <v>58</v>
      </c>
      <c r="D17" s="28">
        <f>304+222+216+204</f>
        <v>946</v>
      </c>
      <c r="E17" s="28">
        <f>45+16+55+107</f>
        <v>223</v>
      </c>
      <c r="F17" s="26">
        <v>1</v>
      </c>
      <c r="G17" s="27">
        <v>4.3</v>
      </c>
    </row>
    <row r="18" spans="1:7" x14ac:dyDescent="0.2">
      <c r="A18" s="24">
        <v>2002</v>
      </c>
      <c r="B18" s="28">
        <f>2394+2194</f>
        <v>4588</v>
      </c>
      <c r="C18" s="28">
        <f>42+31+64+27</f>
        <v>164</v>
      </c>
      <c r="D18" s="28">
        <f>272+168+133+243</f>
        <v>816</v>
      </c>
      <c r="E18" s="28">
        <f>26+64+23+46</f>
        <v>159</v>
      </c>
      <c r="F18" s="26">
        <v>0.7</v>
      </c>
      <c r="G18" s="27">
        <v>3.77</v>
      </c>
    </row>
    <row r="19" spans="1:7" x14ac:dyDescent="0.2">
      <c r="A19" s="24">
        <v>2003</v>
      </c>
      <c r="B19" s="28">
        <f>3013+2725</f>
        <v>5738</v>
      </c>
      <c r="C19" s="28">
        <f>56+89+34+41</f>
        <v>220</v>
      </c>
      <c r="D19" s="28">
        <f>119+183+76+109</f>
        <v>487</v>
      </c>
      <c r="E19" s="28">
        <f>221+262+139+212</f>
        <v>834</v>
      </c>
      <c r="F19" s="26">
        <v>0.5</v>
      </c>
      <c r="G19" s="27">
        <v>3.28</v>
      </c>
    </row>
    <row r="20" spans="1:7" x14ac:dyDescent="0.2">
      <c r="A20" s="24">
        <v>2004</v>
      </c>
      <c r="B20" s="28">
        <v>4437</v>
      </c>
      <c r="C20" s="28">
        <v>229</v>
      </c>
      <c r="D20" s="28">
        <v>309</v>
      </c>
      <c r="E20" s="28">
        <v>471</v>
      </c>
      <c r="F20" s="26">
        <v>0.6</v>
      </c>
      <c r="G20" s="29">
        <v>3.25</v>
      </c>
    </row>
    <row r="21" spans="1:7" x14ac:dyDescent="0.2">
      <c r="A21" s="24">
        <v>2005</v>
      </c>
      <c r="B21" s="28">
        <v>4304</v>
      </c>
      <c r="C21" s="28">
        <v>245</v>
      </c>
      <c r="D21" s="28">
        <v>269</v>
      </c>
      <c r="E21" s="28">
        <v>247</v>
      </c>
      <c r="F21" s="26">
        <v>0.5</v>
      </c>
      <c r="G21" s="29">
        <v>3.17</v>
      </c>
    </row>
    <row r="22" spans="1:7" x14ac:dyDescent="0.2">
      <c r="A22" s="24">
        <v>2006</v>
      </c>
      <c r="B22" s="28">
        <v>4035</v>
      </c>
      <c r="C22" s="28">
        <v>334</v>
      </c>
      <c r="D22" s="28">
        <v>314</v>
      </c>
      <c r="E22" s="28">
        <v>195</v>
      </c>
      <c r="F22" s="26">
        <v>0.64</v>
      </c>
      <c r="G22" s="29">
        <v>3</v>
      </c>
    </row>
    <row r="23" spans="1:7" x14ac:dyDescent="0.2">
      <c r="A23" s="24">
        <v>2007</v>
      </c>
      <c r="B23" s="28">
        <v>4005</v>
      </c>
      <c r="C23" s="28">
        <v>286</v>
      </c>
      <c r="D23" s="28">
        <v>431</v>
      </c>
      <c r="E23" s="28">
        <v>96</v>
      </c>
      <c r="F23" s="26">
        <v>0.6</v>
      </c>
      <c r="G23" s="29">
        <v>3.13</v>
      </c>
    </row>
    <row r="24" spans="1:7" x14ac:dyDescent="0.2">
      <c r="A24" s="24">
        <v>2008</v>
      </c>
      <c r="B24" s="28">
        <v>6362</v>
      </c>
      <c r="C24" s="28">
        <v>294</v>
      </c>
      <c r="D24" s="28">
        <v>1808</v>
      </c>
      <c r="E24" s="28">
        <v>45</v>
      </c>
      <c r="F24" s="26">
        <v>0.5</v>
      </c>
      <c r="G24" s="29">
        <v>3.45</v>
      </c>
    </row>
    <row r="25" spans="1:7" x14ac:dyDescent="0.2">
      <c r="A25" s="24">
        <v>2009</v>
      </c>
      <c r="B25" s="28">
        <v>5605</v>
      </c>
      <c r="C25" s="28">
        <v>313</v>
      </c>
      <c r="D25" s="28">
        <v>1130</v>
      </c>
      <c r="E25" s="28">
        <v>137</v>
      </c>
      <c r="F25" s="26">
        <v>0.4</v>
      </c>
      <c r="G25" s="29">
        <v>3.27</v>
      </c>
    </row>
    <row r="26" spans="1:7" x14ac:dyDescent="0.2">
      <c r="A26" s="24">
        <v>2010</v>
      </c>
      <c r="B26" s="28">
        <v>4372</v>
      </c>
      <c r="C26" s="28">
        <v>281</v>
      </c>
      <c r="D26" s="28">
        <v>381</v>
      </c>
      <c r="E26" s="28">
        <v>250</v>
      </c>
      <c r="F26" s="26">
        <v>0.5</v>
      </c>
      <c r="G26" s="29">
        <v>2.98</v>
      </c>
    </row>
    <row r="27" spans="1:7" x14ac:dyDescent="0.2">
      <c r="A27" s="24">
        <v>2011</v>
      </c>
      <c r="B27" s="28">
        <v>4318</v>
      </c>
      <c r="C27" s="28">
        <v>276</v>
      </c>
      <c r="D27" s="28">
        <v>424</v>
      </c>
      <c r="E27" s="28">
        <v>254</v>
      </c>
      <c r="F27" s="26">
        <v>0.5</v>
      </c>
      <c r="G27" s="29">
        <v>2.73</v>
      </c>
    </row>
    <row r="28" spans="1:7" x14ac:dyDescent="0.2">
      <c r="A28" s="24">
        <v>2012</v>
      </c>
      <c r="B28" s="28">
        <v>4824</v>
      </c>
      <c r="C28" s="28">
        <v>331</v>
      </c>
      <c r="D28" s="28">
        <v>476</v>
      </c>
      <c r="E28" s="28">
        <v>369</v>
      </c>
      <c r="F28" s="26">
        <v>0.6</v>
      </c>
      <c r="G28" s="29">
        <v>2.35</v>
      </c>
    </row>
    <row r="29" spans="1:7" x14ac:dyDescent="0.2">
      <c r="A29" s="24">
        <v>2013</v>
      </c>
      <c r="B29" s="28">
        <v>4188</v>
      </c>
      <c r="C29" s="28">
        <v>328</v>
      </c>
      <c r="D29" s="28">
        <v>341</v>
      </c>
      <c r="E29" s="28">
        <v>354</v>
      </c>
      <c r="F29" s="26">
        <v>0.6</v>
      </c>
      <c r="G29" s="29">
        <v>2.17</v>
      </c>
    </row>
    <row r="30" spans="1:7" x14ac:dyDescent="0.2">
      <c r="A30" s="24">
        <v>2014</v>
      </c>
      <c r="B30" s="28">
        <v>4054</v>
      </c>
      <c r="C30" s="28">
        <v>325</v>
      </c>
      <c r="D30" s="28">
        <v>255</v>
      </c>
      <c r="E30" s="28">
        <v>322</v>
      </c>
      <c r="F30" s="26">
        <v>0.7</v>
      </c>
      <c r="G30" s="29">
        <v>2</v>
      </c>
    </row>
    <row r="31" spans="1:7" x14ac:dyDescent="0.2">
      <c r="A31" s="24">
        <v>2015</v>
      </c>
      <c r="B31" s="28">
        <v>3866</v>
      </c>
      <c r="C31" s="28">
        <v>330</v>
      </c>
      <c r="D31" s="28">
        <v>261</v>
      </c>
      <c r="E31" s="28">
        <v>313</v>
      </c>
      <c r="F31" s="26">
        <v>0.67</v>
      </c>
      <c r="G31" s="29">
        <v>1.85</v>
      </c>
    </row>
    <row r="32" spans="1:7" x14ac:dyDescent="0.2">
      <c r="A32" s="24">
        <v>2016</v>
      </c>
      <c r="B32" s="28">
        <v>3998</v>
      </c>
      <c r="C32" s="28">
        <v>334</v>
      </c>
      <c r="D32" s="28">
        <v>265</v>
      </c>
      <c r="E32" s="28">
        <v>307</v>
      </c>
      <c r="F32" s="26">
        <v>0.8</v>
      </c>
      <c r="G32" s="29">
        <v>1.75</v>
      </c>
    </row>
    <row r="33" spans="1:7" x14ac:dyDescent="0.2">
      <c r="A33" s="24">
        <v>2017</v>
      </c>
      <c r="B33" s="28">
        <v>4138</v>
      </c>
      <c r="C33" s="28">
        <v>419</v>
      </c>
      <c r="D33" s="28">
        <v>335</v>
      </c>
      <c r="E33" s="28">
        <v>303</v>
      </c>
      <c r="F33" s="26">
        <v>0.9</v>
      </c>
      <c r="G33" s="29">
        <v>1.6</v>
      </c>
    </row>
    <row r="34" spans="1:7" x14ac:dyDescent="0.2">
      <c r="A34" s="24">
        <v>2018</v>
      </c>
      <c r="B34" s="28">
        <v>4209</v>
      </c>
      <c r="C34" s="28">
        <v>439</v>
      </c>
      <c r="D34" s="28">
        <v>212</v>
      </c>
      <c r="E34" s="28">
        <v>326</v>
      </c>
      <c r="F34" s="26">
        <v>1.1000000000000001</v>
      </c>
      <c r="G34" s="29">
        <v>1.5</v>
      </c>
    </row>
    <row r="35" spans="1:7" x14ac:dyDescent="0.2">
      <c r="A35" s="24">
        <v>2019</v>
      </c>
      <c r="B35" s="28">
        <v>3749</v>
      </c>
      <c r="C35" s="28">
        <v>434</v>
      </c>
      <c r="D35" s="28">
        <v>218</v>
      </c>
      <c r="E35" s="28">
        <v>175</v>
      </c>
      <c r="F35" s="26">
        <v>1.1000000000000001</v>
      </c>
      <c r="G35" s="29">
        <v>1.5</v>
      </c>
    </row>
    <row r="36" spans="1:7" x14ac:dyDescent="0.2">
      <c r="A36" s="24">
        <v>2020</v>
      </c>
      <c r="B36" s="28">
        <v>3862</v>
      </c>
      <c r="C36" s="28">
        <v>399</v>
      </c>
      <c r="D36" s="28">
        <v>212</v>
      </c>
      <c r="E36" s="28">
        <v>249</v>
      </c>
      <c r="F36" s="26">
        <v>1.4</v>
      </c>
      <c r="G36" s="29">
        <v>1.29</v>
      </c>
    </row>
    <row r="37" spans="1:7" x14ac:dyDescent="0.2">
      <c r="A37" s="24">
        <v>2021</v>
      </c>
      <c r="B37" s="28">
        <v>3709</v>
      </c>
      <c r="C37" s="28">
        <v>464</v>
      </c>
      <c r="D37" s="28">
        <v>172</v>
      </c>
      <c r="E37" s="28">
        <v>225</v>
      </c>
      <c r="F37" s="26">
        <v>1.4</v>
      </c>
      <c r="G37" s="29">
        <v>1.25</v>
      </c>
    </row>
    <row r="38" spans="1:7" x14ac:dyDescent="0.2">
      <c r="A38" s="24">
        <v>2022</v>
      </c>
      <c r="B38" s="28">
        <v>3624</v>
      </c>
      <c r="C38" s="28">
        <v>385</v>
      </c>
      <c r="D38" s="28">
        <v>263</v>
      </c>
      <c r="E38" s="28">
        <v>116</v>
      </c>
      <c r="F38" s="26">
        <v>1.1100000000000001</v>
      </c>
      <c r="G38" s="29">
        <v>1.25</v>
      </c>
    </row>
    <row r="39" spans="1:7" x14ac:dyDescent="0.2">
      <c r="A39" s="12"/>
      <c r="B39" s="13"/>
      <c r="C39" s="13"/>
      <c r="D39" s="13"/>
      <c r="E39" s="13"/>
      <c r="F39" s="14"/>
      <c r="G39" s="15"/>
    </row>
    <row r="40" spans="1:7" x14ac:dyDescent="0.2">
      <c r="A40" s="30"/>
      <c r="B40" s="31"/>
      <c r="C40" s="31"/>
      <c r="D40" s="31"/>
      <c r="E40" s="31"/>
      <c r="F40" s="32"/>
      <c r="G40" s="27"/>
    </row>
    <row r="41" spans="1:7" ht="24.75" customHeight="1" x14ac:dyDescent="0.2">
      <c r="A41" s="33" t="s">
        <v>10</v>
      </c>
      <c r="B41" s="38" t="s">
        <v>11</v>
      </c>
      <c r="C41" s="39"/>
      <c r="D41" s="39"/>
      <c r="E41" s="39"/>
      <c r="F41" s="39"/>
      <c r="G41" s="39"/>
    </row>
    <row r="42" spans="1:7" x14ac:dyDescent="0.2">
      <c r="A42" s="33"/>
      <c r="B42" s="35"/>
      <c r="C42" s="35"/>
      <c r="D42" s="35"/>
      <c r="E42" s="35"/>
      <c r="F42" s="36"/>
      <c r="G42" s="37"/>
    </row>
  </sheetData>
  <mergeCells count="1">
    <mergeCell ref="B41:G41"/>
  </mergeCells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</vt:lpstr>
      <vt:lpstr>Données</vt:lpstr>
    </vt:vector>
  </TitlesOfParts>
  <Company>UID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Lechot Jacques</cp:lastModifiedBy>
  <cp:lastPrinted>2017-03-02T06:45:03Z</cp:lastPrinted>
  <dcterms:created xsi:type="dcterms:W3CDTF">2005-02-01T14:59:30Z</dcterms:created>
  <dcterms:modified xsi:type="dcterms:W3CDTF">2023-04-03T08:11:43Z</dcterms:modified>
</cp:coreProperties>
</file>