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ate1904="1" codeName="ThisWorkbook" hidePivotFieldList="1"/>
  <mc:AlternateContent xmlns:mc="http://schemas.openxmlformats.org/markup-compatibility/2006">
    <mc:Choice Requires="x15">
      <x15ac:absPath xmlns:x15ac="http://schemas.microsoft.com/office/spreadsheetml/2010/11/ac" url="Q:\Finances Communales\1. Péréquations\2021\Decompte\1. Décompte définitif\0412 - Envoi confirmation rendements\"/>
    </mc:Choice>
  </mc:AlternateContent>
  <xr:revisionPtr revIDLastSave="0" documentId="13_ncr:1_{911396BE-A02D-42D2-A689-5BB528F8D31B}" xr6:coauthVersionLast="46" xr6:coauthVersionMax="46" xr10:uidLastSave="{00000000-0000-0000-0000-000000000000}"/>
  <workbookProtection workbookAlgorithmName="SHA-512" workbookHashValue="DT+QgC1TGxDfG8FKo9NU4qsYrxEWLuuczGvdhYtLT/4va/GyUcNcJV4+0pfo02f0FUbm1LcbFSjwB664nBw6Pg==" workbookSaltValue="x0Du0/6R6liKvcN87Xa0Cw==" workbookSpinCount="100000" lockStructure="1"/>
  <bookViews>
    <workbookView xWindow="-120" yWindow="-120" windowWidth="29040" windowHeight="15840" tabRatio="923" firstSheet="2" activeTab="2" xr2:uid="{00000000-000D-0000-FFFF-FFFF00000000}"/>
  </bookViews>
  <sheets>
    <sheet name="Paramètres" sheetId="40" state="hidden" r:id="rId1"/>
    <sheet name="A) Base RI" sheetId="42" state="hidden" r:id="rId2"/>
    <sheet name="Validation Rend. Imp." sheetId="55" r:id="rId3"/>
  </sheets>
  <definedNames>
    <definedName name="_xlnm.Database">#REF!</definedName>
    <definedName name="ind">2</definedName>
    <definedName name="_xlnm.Print_Area" localSheetId="1">'A) Base RI'!#REF!</definedName>
    <definedName name="_xlnm.Print_Area" localSheetId="2">'Validation Rend. Imp.'!$B$6:$E$53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55" l="1"/>
  <c r="D32" i="55"/>
  <c r="D34" i="55"/>
  <c r="D39" i="55"/>
  <c r="D40" i="55"/>
  <c r="D38" i="55"/>
  <c r="D33" i="55"/>
  <c r="D27" i="55"/>
  <c r="D26" i="55"/>
  <c r="D25" i="55"/>
  <c r="D24" i="55"/>
  <c r="D23" i="55"/>
  <c r="D22" i="55"/>
  <c r="D20" i="55"/>
  <c r="D19" i="55"/>
  <c r="D18" i="55"/>
  <c r="D17" i="55"/>
  <c r="D16" i="55"/>
  <c r="D15" i="55"/>
  <c r="D14" i="55"/>
  <c r="D13" i="55"/>
  <c r="D12" i="55"/>
  <c r="D11" i="55"/>
  <c r="B46" i="55"/>
  <c r="B7" i="55"/>
  <c r="B45" i="55" s="1"/>
  <c r="D28" i="55" l="1"/>
  <c r="E8" i="55"/>
  <c r="AA30" i="42" l="1"/>
  <c r="AA87" i="42"/>
  <c r="AA295" i="42"/>
  <c r="AA292" i="42"/>
  <c r="AA272" i="42"/>
  <c r="AA312" i="42" l="1"/>
  <c r="AA293" i="42"/>
  <c r="AA36" i="42"/>
  <c r="AF8" i="42"/>
  <c r="AG8" i="42"/>
  <c r="AH8" i="42"/>
  <c r="AF9" i="42"/>
  <c r="AG9" i="42"/>
  <c r="AH9" i="42"/>
  <c r="AF10" i="42"/>
  <c r="AG10" i="42"/>
  <c r="AH10" i="42"/>
  <c r="AF11" i="42"/>
  <c r="AG11" i="42"/>
  <c r="AH11" i="42"/>
  <c r="AF12" i="42"/>
  <c r="AG12" i="42"/>
  <c r="AH12" i="42"/>
  <c r="AF13" i="42"/>
  <c r="AG13" i="42"/>
  <c r="AH13" i="42"/>
  <c r="AF14" i="42"/>
  <c r="AG14" i="42"/>
  <c r="AH14" i="42"/>
  <c r="AF15" i="42"/>
  <c r="AG15" i="42"/>
  <c r="AH15" i="42"/>
  <c r="AF16" i="42"/>
  <c r="AG16" i="42"/>
  <c r="AH16" i="42"/>
  <c r="AF17" i="42"/>
  <c r="AG17" i="42"/>
  <c r="AH17" i="42"/>
  <c r="AF18" i="42"/>
  <c r="AG18" i="42"/>
  <c r="AH18" i="42"/>
  <c r="AF19" i="42"/>
  <c r="AG19" i="42"/>
  <c r="AH19" i="42"/>
  <c r="AF20" i="42"/>
  <c r="AG20" i="42"/>
  <c r="AH20" i="42"/>
  <c r="AF21" i="42"/>
  <c r="AG21" i="42"/>
  <c r="AH21" i="42"/>
  <c r="AF22" i="42"/>
  <c r="AG22" i="42"/>
  <c r="AH22" i="42"/>
  <c r="AF23" i="42"/>
  <c r="AG23" i="42"/>
  <c r="AH23" i="42"/>
  <c r="AF24" i="42"/>
  <c r="AG24" i="42"/>
  <c r="AH24" i="42"/>
  <c r="AF25" i="42"/>
  <c r="AG25" i="42"/>
  <c r="AH25" i="42"/>
  <c r="AF26" i="42"/>
  <c r="AG26" i="42"/>
  <c r="AH26" i="42"/>
  <c r="AF27" i="42"/>
  <c r="AG27" i="42"/>
  <c r="AH27" i="42"/>
  <c r="AF28" i="42"/>
  <c r="AG28" i="42"/>
  <c r="AH28" i="42"/>
  <c r="AF29" i="42"/>
  <c r="AG29" i="42"/>
  <c r="AH29" i="42"/>
  <c r="AF30" i="42"/>
  <c r="AG30" i="42"/>
  <c r="AH30" i="42"/>
  <c r="AF31" i="42"/>
  <c r="AG31" i="42"/>
  <c r="AH31" i="42"/>
  <c r="AF32" i="42"/>
  <c r="AG32" i="42"/>
  <c r="AH32" i="42"/>
  <c r="AF33" i="42"/>
  <c r="AG33" i="42"/>
  <c r="AH33" i="42"/>
  <c r="AF34" i="42"/>
  <c r="AG34" i="42"/>
  <c r="AH34" i="42"/>
  <c r="AF35" i="42"/>
  <c r="AG35" i="42"/>
  <c r="AH35" i="42"/>
  <c r="AF36" i="42"/>
  <c r="AG36" i="42"/>
  <c r="AH36" i="42"/>
  <c r="AF37" i="42"/>
  <c r="AG37" i="42"/>
  <c r="AH37" i="42"/>
  <c r="AF38" i="42"/>
  <c r="AG38" i="42"/>
  <c r="AH38" i="42"/>
  <c r="AF39" i="42"/>
  <c r="AG39" i="42"/>
  <c r="AH39" i="42"/>
  <c r="AF40" i="42"/>
  <c r="AG40" i="42"/>
  <c r="AH40" i="42"/>
  <c r="AF41" i="42"/>
  <c r="AG41" i="42"/>
  <c r="AH41" i="42"/>
  <c r="AF42" i="42"/>
  <c r="AG42" i="42"/>
  <c r="AH42" i="42"/>
  <c r="AF43" i="42"/>
  <c r="AG43" i="42"/>
  <c r="AH43" i="42"/>
  <c r="AF44" i="42"/>
  <c r="AG44" i="42"/>
  <c r="AH44" i="42"/>
  <c r="AF45" i="42"/>
  <c r="AG45" i="42"/>
  <c r="AH45" i="42"/>
  <c r="AF46" i="42"/>
  <c r="AG46" i="42"/>
  <c r="AH46" i="42"/>
  <c r="AF47" i="42"/>
  <c r="AG47" i="42"/>
  <c r="AH47" i="42"/>
  <c r="AF48" i="42"/>
  <c r="AG48" i="42"/>
  <c r="AH48" i="42"/>
  <c r="AF49" i="42"/>
  <c r="AG49" i="42"/>
  <c r="AH49" i="42"/>
  <c r="AF50" i="42"/>
  <c r="AG50" i="42"/>
  <c r="AH50" i="42"/>
  <c r="AF51" i="42"/>
  <c r="AG51" i="42"/>
  <c r="AH51" i="42"/>
  <c r="AF52" i="42"/>
  <c r="AG52" i="42"/>
  <c r="AH52" i="42"/>
  <c r="AF53" i="42"/>
  <c r="AG53" i="42"/>
  <c r="AH53" i="42"/>
  <c r="AF54" i="42"/>
  <c r="AG54" i="42"/>
  <c r="AH54" i="42"/>
  <c r="AF55" i="42"/>
  <c r="AG55" i="42"/>
  <c r="AH55" i="42"/>
  <c r="AF56" i="42"/>
  <c r="AG56" i="42"/>
  <c r="AH56" i="42"/>
  <c r="AF57" i="42"/>
  <c r="AG57" i="42"/>
  <c r="AH57" i="42"/>
  <c r="AF58" i="42"/>
  <c r="AG58" i="42"/>
  <c r="AH58" i="42"/>
  <c r="AF59" i="42"/>
  <c r="AG59" i="42"/>
  <c r="AH59" i="42"/>
  <c r="AF60" i="42"/>
  <c r="AG60" i="42"/>
  <c r="AH60" i="42"/>
  <c r="AF61" i="42"/>
  <c r="AG61" i="42"/>
  <c r="AH61" i="42"/>
  <c r="AF62" i="42"/>
  <c r="AG62" i="42"/>
  <c r="AH62" i="42"/>
  <c r="AF63" i="42"/>
  <c r="AG63" i="42"/>
  <c r="AH63" i="42"/>
  <c r="AF64" i="42"/>
  <c r="AG64" i="42"/>
  <c r="AH64" i="42"/>
  <c r="AF65" i="42"/>
  <c r="AG65" i="42"/>
  <c r="AH65" i="42"/>
  <c r="AF66" i="42"/>
  <c r="AG66" i="42"/>
  <c r="AH66" i="42"/>
  <c r="AF67" i="42"/>
  <c r="AG67" i="42"/>
  <c r="AH67" i="42"/>
  <c r="AF68" i="42"/>
  <c r="AG68" i="42"/>
  <c r="AH68" i="42"/>
  <c r="AF69" i="42"/>
  <c r="AG69" i="42"/>
  <c r="AH69" i="42"/>
  <c r="AF70" i="42"/>
  <c r="AG70" i="42"/>
  <c r="AH70" i="42"/>
  <c r="AF71" i="42"/>
  <c r="AG71" i="42"/>
  <c r="AH71" i="42"/>
  <c r="AF72" i="42"/>
  <c r="AG72" i="42"/>
  <c r="AH72" i="42"/>
  <c r="AF73" i="42"/>
  <c r="AG73" i="42"/>
  <c r="AH73" i="42"/>
  <c r="AF74" i="42"/>
  <c r="AG74" i="42"/>
  <c r="AH74" i="42"/>
  <c r="AF75" i="42"/>
  <c r="AG75" i="42"/>
  <c r="AH75" i="42"/>
  <c r="AF76" i="42"/>
  <c r="AG76" i="42"/>
  <c r="AH76" i="42"/>
  <c r="AF77" i="42"/>
  <c r="AG77" i="42"/>
  <c r="AH77" i="42"/>
  <c r="AF78" i="42"/>
  <c r="AG78" i="42"/>
  <c r="AH78" i="42"/>
  <c r="AF79" i="42"/>
  <c r="AG79" i="42"/>
  <c r="AH79" i="42"/>
  <c r="AF80" i="42"/>
  <c r="AG80" i="42"/>
  <c r="AH80" i="42"/>
  <c r="AF81" i="42"/>
  <c r="AG81" i="42"/>
  <c r="AH81" i="42"/>
  <c r="AF82" i="42"/>
  <c r="AG82" i="42"/>
  <c r="AH82" i="42"/>
  <c r="AF83" i="42"/>
  <c r="AG83" i="42"/>
  <c r="AH83" i="42"/>
  <c r="AF84" i="42"/>
  <c r="AG84" i="42"/>
  <c r="AH84" i="42"/>
  <c r="AF85" i="42"/>
  <c r="AG85" i="42"/>
  <c r="AH85" i="42"/>
  <c r="AF86" i="42"/>
  <c r="AG86" i="42"/>
  <c r="AH86" i="42"/>
  <c r="AF87" i="42"/>
  <c r="AG87" i="42"/>
  <c r="AH87" i="42"/>
  <c r="AF88" i="42"/>
  <c r="AG88" i="42"/>
  <c r="AH88" i="42"/>
  <c r="AF89" i="42"/>
  <c r="AG89" i="42"/>
  <c r="AH89" i="42"/>
  <c r="AF90" i="42"/>
  <c r="AG90" i="42"/>
  <c r="AH90" i="42"/>
  <c r="AF91" i="42"/>
  <c r="AG91" i="42"/>
  <c r="AH91" i="42"/>
  <c r="AF92" i="42"/>
  <c r="AG92" i="42"/>
  <c r="AH92" i="42"/>
  <c r="AF93" i="42"/>
  <c r="AG93" i="42"/>
  <c r="AH93" i="42"/>
  <c r="AF94" i="42"/>
  <c r="AG94" i="42"/>
  <c r="AH94" i="42"/>
  <c r="AF95" i="42"/>
  <c r="AG95" i="42"/>
  <c r="AH95" i="42"/>
  <c r="AF96" i="42"/>
  <c r="AG96" i="42"/>
  <c r="AH96" i="42"/>
  <c r="AF97" i="42"/>
  <c r="AG97" i="42"/>
  <c r="AH97" i="42"/>
  <c r="AF98" i="42"/>
  <c r="AG98" i="42"/>
  <c r="AH98" i="42"/>
  <c r="AF99" i="42"/>
  <c r="AG99" i="42"/>
  <c r="AH99" i="42"/>
  <c r="AF100" i="42"/>
  <c r="AG100" i="42"/>
  <c r="AH100" i="42"/>
  <c r="AF101" i="42"/>
  <c r="AG101" i="42"/>
  <c r="AH101" i="42"/>
  <c r="AF102" i="42"/>
  <c r="AG102" i="42"/>
  <c r="AH102" i="42"/>
  <c r="AF103" i="42"/>
  <c r="AG103" i="42"/>
  <c r="AH103" i="42"/>
  <c r="AF104" i="42"/>
  <c r="AG104" i="42"/>
  <c r="AH104" i="42"/>
  <c r="AF105" i="42"/>
  <c r="AG105" i="42"/>
  <c r="AH105" i="42"/>
  <c r="AF106" i="42"/>
  <c r="AG106" i="42"/>
  <c r="AH106" i="42"/>
  <c r="AF107" i="42"/>
  <c r="AG107" i="42"/>
  <c r="AH107" i="42"/>
  <c r="AF108" i="42"/>
  <c r="AG108" i="42"/>
  <c r="AH108" i="42"/>
  <c r="AF109" i="42"/>
  <c r="AG109" i="42"/>
  <c r="AH109" i="42"/>
  <c r="AF110" i="42"/>
  <c r="AG110" i="42"/>
  <c r="AH110" i="42"/>
  <c r="AF111" i="42"/>
  <c r="AG111" i="42"/>
  <c r="AH111" i="42"/>
  <c r="AF112" i="42"/>
  <c r="AG112" i="42"/>
  <c r="AH112" i="42"/>
  <c r="AF113" i="42"/>
  <c r="AG113" i="42"/>
  <c r="AH113" i="42"/>
  <c r="AF114" i="42"/>
  <c r="AG114" i="42"/>
  <c r="AH114" i="42"/>
  <c r="AF115" i="42"/>
  <c r="AG115" i="42"/>
  <c r="AH115" i="42"/>
  <c r="AF116" i="42"/>
  <c r="AG116" i="42"/>
  <c r="AH116" i="42"/>
  <c r="AF117" i="42"/>
  <c r="AG117" i="42"/>
  <c r="AH117" i="42"/>
  <c r="AF118" i="42"/>
  <c r="AG118" i="42"/>
  <c r="AH118" i="42"/>
  <c r="AF119" i="42"/>
  <c r="AG119" i="42"/>
  <c r="AH119" i="42"/>
  <c r="AF120" i="42"/>
  <c r="AG120" i="42"/>
  <c r="AH120" i="42"/>
  <c r="AF121" i="42"/>
  <c r="AG121" i="42"/>
  <c r="AH121" i="42"/>
  <c r="AF122" i="42"/>
  <c r="AG122" i="42"/>
  <c r="AH122" i="42"/>
  <c r="AF123" i="42"/>
  <c r="AG123" i="42"/>
  <c r="AH123" i="42"/>
  <c r="AF124" i="42"/>
  <c r="AG124" i="42"/>
  <c r="AH124" i="42"/>
  <c r="AF125" i="42"/>
  <c r="AG125" i="42"/>
  <c r="AH125" i="42"/>
  <c r="AF126" i="42"/>
  <c r="AG126" i="42"/>
  <c r="AH126" i="42"/>
  <c r="AF127" i="42"/>
  <c r="AG127" i="42"/>
  <c r="AH127" i="42"/>
  <c r="AF128" i="42"/>
  <c r="AG128" i="42"/>
  <c r="AH128" i="42"/>
  <c r="AF129" i="42"/>
  <c r="AG129" i="42"/>
  <c r="AH129" i="42"/>
  <c r="AF130" i="42"/>
  <c r="AG130" i="42"/>
  <c r="AH130" i="42"/>
  <c r="AF131" i="42"/>
  <c r="AG131" i="42"/>
  <c r="AH131" i="42"/>
  <c r="AF132" i="42"/>
  <c r="AG132" i="42"/>
  <c r="AH132" i="42"/>
  <c r="AF133" i="42"/>
  <c r="AG133" i="42"/>
  <c r="AH133" i="42"/>
  <c r="AF134" i="42"/>
  <c r="AG134" i="42"/>
  <c r="AH134" i="42"/>
  <c r="AF135" i="42"/>
  <c r="AG135" i="42"/>
  <c r="AH135" i="42"/>
  <c r="AF136" i="42"/>
  <c r="AG136" i="42"/>
  <c r="AH136" i="42"/>
  <c r="AF137" i="42"/>
  <c r="AG137" i="42"/>
  <c r="AH137" i="42"/>
  <c r="AF138" i="42"/>
  <c r="AG138" i="42"/>
  <c r="AH138" i="42"/>
  <c r="AF139" i="42"/>
  <c r="AG139" i="42"/>
  <c r="AH139" i="42"/>
  <c r="AF140" i="42"/>
  <c r="AG140" i="42"/>
  <c r="AH140" i="42"/>
  <c r="AF141" i="42"/>
  <c r="AG141" i="42"/>
  <c r="AH141" i="42"/>
  <c r="AF142" i="42"/>
  <c r="AG142" i="42"/>
  <c r="AH142" i="42"/>
  <c r="AF143" i="42"/>
  <c r="AG143" i="42"/>
  <c r="AH143" i="42"/>
  <c r="AF144" i="42"/>
  <c r="AG144" i="42"/>
  <c r="AH144" i="42"/>
  <c r="AF145" i="42"/>
  <c r="AG145" i="42"/>
  <c r="AH145" i="42"/>
  <c r="AF146" i="42"/>
  <c r="AG146" i="42"/>
  <c r="AH146" i="42"/>
  <c r="AF147" i="42"/>
  <c r="AG147" i="42"/>
  <c r="AH147" i="42"/>
  <c r="AF148" i="42"/>
  <c r="AG148" i="42"/>
  <c r="AH148" i="42"/>
  <c r="AF149" i="42"/>
  <c r="AG149" i="42"/>
  <c r="AH149" i="42"/>
  <c r="AF150" i="42"/>
  <c r="AG150" i="42"/>
  <c r="AH150" i="42"/>
  <c r="AF151" i="42"/>
  <c r="AG151" i="42"/>
  <c r="AH151" i="42"/>
  <c r="AF152" i="42"/>
  <c r="AG152" i="42"/>
  <c r="AH152" i="42"/>
  <c r="AF153" i="42"/>
  <c r="AG153" i="42"/>
  <c r="AH153" i="42"/>
  <c r="AF154" i="42"/>
  <c r="AG154" i="42"/>
  <c r="AH154" i="42"/>
  <c r="AF155" i="42"/>
  <c r="AG155" i="42"/>
  <c r="AH155" i="42"/>
  <c r="AF156" i="42"/>
  <c r="AG156" i="42"/>
  <c r="AH156" i="42"/>
  <c r="AF157" i="42"/>
  <c r="AG157" i="42"/>
  <c r="AH157" i="42"/>
  <c r="AF158" i="42"/>
  <c r="AG158" i="42"/>
  <c r="AH158" i="42"/>
  <c r="AF159" i="42"/>
  <c r="AG159" i="42"/>
  <c r="AH159" i="42"/>
  <c r="AF160" i="42"/>
  <c r="AG160" i="42"/>
  <c r="AH160" i="42"/>
  <c r="AF161" i="42"/>
  <c r="AG161" i="42"/>
  <c r="AH161" i="42"/>
  <c r="AF162" i="42"/>
  <c r="AG162" i="42"/>
  <c r="AH162" i="42"/>
  <c r="AF163" i="42"/>
  <c r="AG163" i="42"/>
  <c r="AH163" i="42"/>
  <c r="AF164" i="42"/>
  <c r="AG164" i="42"/>
  <c r="AH164" i="42"/>
  <c r="AF165" i="42"/>
  <c r="AG165" i="42"/>
  <c r="AH165" i="42"/>
  <c r="AF166" i="42"/>
  <c r="AG166" i="42"/>
  <c r="AH166" i="42"/>
  <c r="AF167" i="42"/>
  <c r="AG167" i="42"/>
  <c r="AH167" i="42"/>
  <c r="AF168" i="42"/>
  <c r="AG168" i="42"/>
  <c r="AH168" i="42"/>
  <c r="AF169" i="42"/>
  <c r="AG169" i="42"/>
  <c r="AH169" i="42"/>
  <c r="AF170" i="42"/>
  <c r="AG170" i="42"/>
  <c r="AH170" i="42"/>
  <c r="AF171" i="42"/>
  <c r="AG171" i="42"/>
  <c r="AH171" i="42"/>
  <c r="AF172" i="42"/>
  <c r="AG172" i="42"/>
  <c r="AH172" i="42"/>
  <c r="AF173" i="42"/>
  <c r="AG173" i="42"/>
  <c r="AH173" i="42"/>
  <c r="AF174" i="42"/>
  <c r="AG174" i="42"/>
  <c r="AH174" i="42"/>
  <c r="AF175" i="42"/>
  <c r="AG175" i="42"/>
  <c r="AH175" i="42"/>
  <c r="AF176" i="42"/>
  <c r="AG176" i="42"/>
  <c r="AH176" i="42"/>
  <c r="AF177" i="42"/>
  <c r="AG177" i="42"/>
  <c r="AH177" i="42"/>
  <c r="AF178" i="42"/>
  <c r="AG178" i="42"/>
  <c r="AH178" i="42"/>
  <c r="AF179" i="42"/>
  <c r="AG179" i="42"/>
  <c r="AH179" i="42"/>
  <c r="AF180" i="42"/>
  <c r="AG180" i="42"/>
  <c r="AH180" i="42"/>
  <c r="AF181" i="42"/>
  <c r="AG181" i="42"/>
  <c r="AH181" i="42"/>
  <c r="AF182" i="42"/>
  <c r="AG182" i="42"/>
  <c r="AH182" i="42"/>
  <c r="AF183" i="42"/>
  <c r="AG183" i="42"/>
  <c r="AH183" i="42"/>
  <c r="AF184" i="42"/>
  <c r="AG184" i="42"/>
  <c r="AH184" i="42"/>
  <c r="AF185" i="42"/>
  <c r="AG185" i="42"/>
  <c r="AH185" i="42"/>
  <c r="AF186" i="42"/>
  <c r="AG186" i="42"/>
  <c r="AH186" i="42"/>
  <c r="AF187" i="42"/>
  <c r="AG187" i="42"/>
  <c r="AH187" i="42"/>
  <c r="AF188" i="42"/>
  <c r="AG188" i="42"/>
  <c r="AH188" i="42"/>
  <c r="AF189" i="42"/>
  <c r="AG189" i="42"/>
  <c r="AH189" i="42"/>
  <c r="AF190" i="42"/>
  <c r="AG190" i="42"/>
  <c r="AH190" i="42"/>
  <c r="AF191" i="42"/>
  <c r="AG191" i="42"/>
  <c r="AH191" i="42"/>
  <c r="AF192" i="42"/>
  <c r="AG192" i="42"/>
  <c r="AH192" i="42"/>
  <c r="AF193" i="42"/>
  <c r="AG193" i="42"/>
  <c r="AH193" i="42"/>
  <c r="AF194" i="42"/>
  <c r="AG194" i="42"/>
  <c r="AH194" i="42"/>
  <c r="AF195" i="42"/>
  <c r="AG195" i="42"/>
  <c r="AH195" i="42"/>
  <c r="AF196" i="42"/>
  <c r="AG196" i="42"/>
  <c r="AH196" i="42"/>
  <c r="AF197" i="42"/>
  <c r="AG197" i="42"/>
  <c r="AH197" i="42"/>
  <c r="AF198" i="42"/>
  <c r="AG198" i="42"/>
  <c r="AH198" i="42"/>
  <c r="AF199" i="42"/>
  <c r="AG199" i="42"/>
  <c r="AH199" i="42"/>
  <c r="AF200" i="42"/>
  <c r="AG200" i="42"/>
  <c r="AH200" i="42"/>
  <c r="AF201" i="42"/>
  <c r="AG201" i="42"/>
  <c r="AH201" i="42"/>
  <c r="AF202" i="42"/>
  <c r="AG202" i="42"/>
  <c r="AH202" i="42"/>
  <c r="AF203" i="42"/>
  <c r="AG203" i="42"/>
  <c r="AH203" i="42"/>
  <c r="AF204" i="42"/>
  <c r="AG204" i="42"/>
  <c r="AH204" i="42"/>
  <c r="AF205" i="42"/>
  <c r="AG205" i="42"/>
  <c r="AH205" i="42"/>
  <c r="AF206" i="42"/>
  <c r="AG206" i="42"/>
  <c r="AH206" i="42"/>
  <c r="AF207" i="42"/>
  <c r="AG207" i="42"/>
  <c r="AH207" i="42"/>
  <c r="AF208" i="42"/>
  <c r="AG208" i="42"/>
  <c r="AH208" i="42"/>
  <c r="AF209" i="42"/>
  <c r="AG209" i="42"/>
  <c r="AH209" i="42"/>
  <c r="AF210" i="42"/>
  <c r="AG210" i="42"/>
  <c r="AH210" i="42"/>
  <c r="AF211" i="42"/>
  <c r="AG211" i="42"/>
  <c r="AH211" i="42"/>
  <c r="AF212" i="42"/>
  <c r="AG212" i="42"/>
  <c r="AH212" i="42"/>
  <c r="AF213" i="42"/>
  <c r="AG213" i="42"/>
  <c r="AH213" i="42"/>
  <c r="AF214" i="42"/>
  <c r="AG214" i="42"/>
  <c r="AH214" i="42"/>
  <c r="AF215" i="42"/>
  <c r="AG215" i="42"/>
  <c r="AH215" i="42"/>
  <c r="AF216" i="42"/>
  <c r="AG216" i="42"/>
  <c r="AH216" i="42"/>
  <c r="AF217" i="42"/>
  <c r="AG217" i="42"/>
  <c r="AH217" i="42"/>
  <c r="AF218" i="42"/>
  <c r="AG218" i="42"/>
  <c r="AH218" i="42"/>
  <c r="AF219" i="42"/>
  <c r="AG219" i="42"/>
  <c r="AH219" i="42"/>
  <c r="AF220" i="42"/>
  <c r="AG220" i="42"/>
  <c r="AH220" i="42"/>
  <c r="AF221" i="42"/>
  <c r="AG221" i="42"/>
  <c r="AH221" i="42"/>
  <c r="AF222" i="42"/>
  <c r="AG222" i="42"/>
  <c r="AH222" i="42"/>
  <c r="AF223" i="42"/>
  <c r="AG223" i="42"/>
  <c r="AH223" i="42"/>
  <c r="AF224" i="42"/>
  <c r="AG224" i="42"/>
  <c r="AH224" i="42"/>
  <c r="AF225" i="42"/>
  <c r="AG225" i="42"/>
  <c r="AH225" i="42"/>
  <c r="AF226" i="42"/>
  <c r="AG226" i="42"/>
  <c r="AH226" i="42"/>
  <c r="AF227" i="42"/>
  <c r="AG227" i="42"/>
  <c r="AH227" i="42"/>
  <c r="AF228" i="42"/>
  <c r="AG228" i="42"/>
  <c r="AH228" i="42"/>
  <c r="AF229" i="42"/>
  <c r="AG229" i="42"/>
  <c r="AH229" i="42"/>
  <c r="AF230" i="42"/>
  <c r="AG230" i="42"/>
  <c r="AH230" i="42"/>
  <c r="AF231" i="42"/>
  <c r="AG231" i="42"/>
  <c r="AH231" i="42"/>
  <c r="AF232" i="42"/>
  <c r="AG232" i="42"/>
  <c r="AH232" i="42"/>
  <c r="AF233" i="42"/>
  <c r="AG233" i="42"/>
  <c r="AH233" i="42"/>
  <c r="AF234" i="42"/>
  <c r="AG234" i="42"/>
  <c r="AH234" i="42"/>
  <c r="AF235" i="42"/>
  <c r="AG235" i="42"/>
  <c r="AH235" i="42"/>
  <c r="AF236" i="42"/>
  <c r="AG236" i="42"/>
  <c r="AH236" i="42"/>
  <c r="AF237" i="42"/>
  <c r="AG237" i="42"/>
  <c r="AH237" i="42"/>
  <c r="AF238" i="42"/>
  <c r="AG238" i="42"/>
  <c r="AH238" i="42"/>
  <c r="AF239" i="42"/>
  <c r="AG239" i="42"/>
  <c r="AH239" i="42"/>
  <c r="AF240" i="42"/>
  <c r="AG240" i="42"/>
  <c r="AH240" i="42"/>
  <c r="AF241" i="42"/>
  <c r="AG241" i="42"/>
  <c r="AH241" i="42"/>
  <c r="AF242" i="42"/>
  <c r="AG242" i="42"/>
  <c r="AH242" i="42"/>
  <c r="AF243" i="42"/>
  <c r="AG243" i="42"/>
  <c r="AH243" i="42"/>
  <c r="AF244" i="42"/>
  <c r="AG244" i="42"/>
  <c r="AH244" i="42"/>
  <c r="AF245" i="42"/>
  <c r="AG245" i="42"/>
  <c r="AH245" i="42"/>
  <c r="AF246" i="42"/>
  <c r="AG246" i="42"/>
  <c r="AH246" i="42"/>
  <c r="AF247" i="42"/>
  <c r="AG247" i="42"/>
  <c r="AH247" i="42"/>
  <c r="AF248" i="42"/>
  <c r="AG248" i="42"/>
  <c r="AH248" i="42"/>
  <c r="AF249" i="42"/>
  <c r="AG249" i="42"/>
  <c r="AH249" i="42"/>
  <c r="AF250" i="42"/>
  <c r="AG250" i="42"/>
  <c r="AH250" i="42"/>
  <c r="AF251" i="42"/>
  <c r="AG251" i="42"/>
  <c r="AH251" i="42"/>
  <c r="AF252" i="42"/>
  <c r="AG252" i="42"/>
  <c r="AH252" i="42"/>
  <c r="AF253" i="42"/>
  <c r="AG253" i="42"/>
  <c r="AH253" i="42"/>
  <c r="AF254" i="42"/>
  <c r="AG254" i="42"/>
  <c r="AH254" i="42"/>
  <c r="AF255" i="42"/>
  <c r="AG255" i="42"/>
  <c r="AH255" i="42"/>
  <c r="AF256" i="42"/>
  <c r="AG256" i="42"/>
  <c r="AH256" i="42"/>
  <c r="AF257" i="42"/>
  <c r="AG257" i="42"/>
  <c r="AH257" i="42"/>
  <c r="AF258" i="42"/>
  <c r="AG258" i="42"/>
  <c r="AH258" i="42"/>
  <c r="AF259" i="42"/>
  <c r="AG259" i="42"/>
  <c r="AH259" i="42"/>
  <c r="AF260" i="42"/>
  <c r="AG260" i="42"/>
  <c r="AH260" i="42"/>
  <c r="AF261" i="42"/>
  <c r="AG261" i="42"/>
  <c r="AH261" i="42"/>
  <c r="AF262" i="42"/>
  <c r="AG262" i="42"/>
  <c r="AH262" i="42"/>
  <c r="AF263" i="42"/>
  <c r="AG263" i="42"/>
  <c r="AH263" i="42"/>
  <c r="AF264" i="42"/>
  <c r="AG264" i="42"/>
  <c r="AH264" i="42"/>
  <c r="AF265" i="42"/>
  <c r="AG265" i="42"/>
  <c r="AH265" i="42"/>
  <c r="AF266" i="42"/>
  <c r="AG266" i="42"/>
  <c r="AH266" i="42"/>
  <c r="AF267" i="42"/>
  <c r="AG267" i="42"/>
  <c r="AH267" i="42"/>
  <c r="AF268" i="42"/>
  <c r="AG268" i="42"/>
  <c r="AH268" i="42"/>
  <c r="AF269" i="42"/>
  <c r="AG269" i="42"/>
  <c r="AH269" i="42"/>
  <c r="AF270" i="42"/>
  <c r="AG270" i="42"/>
  <c r="AH270" i="42"/>
  <c r="AF271" i="42"/>
  <c r="AG271" i="42"/>
  <c r="AH271" i="42"/>
  <c r="AF272" i="42"/>
  <c r="AG272" i="42"/>
  <c r="AH272" i="42"/>
  <c r="AF273" i="42"/>
  <c r="AG273" i="42"/>
  <c r="AH273" i="42"/>
  <c r="AF274" i="42"/>
  <c r="AG274" i="42"/>
  <c r="AH274" i="42"/>
  <c r="AF275" i="42"/>
  <c r="AG275" i="42"/>
  <c r="AH275" i="42"/>
  <c r="AF276" i="42"/>
  <c r="AG276" i="42"/>
  <c r="AH276" i="42"/>
  <c r="AF277" i="42"/>
  <c r="AG277" i="42"/>
  <c r="AH277" i="42"/>
  <c r="AF278" i="42"/>
  <c r="AG278" i="42"/>
  <c r="AH278" i="42"/>
  <c r="AF279" i="42"/>
  <c r="AG279" i="42"/>
  <c r="AH279" i="42"/>
  <c r="AF280" i="42"/>
  <c r="AG280" i="42"/>
  <c r="AH280" i="42"/>
  <c r="AF281" i="42"/>
  <c r="AG281" i="42"/>
  <c r="AH281" i="42"/>
  <c r="AF282" i="42"/>
  <c r="AG282" i="42"/>
  <c r="AH282" i="42"/>
  <c r="AF283" i="42"/>
  <c r="AG283" i="42"/>
  <c r="AH283" i="42"/>
  <c r="AF284" i="42"/>
  <c r="AG284" i="42"/>
  <c r="AH284" i="42"/>
  <c r="AF285" i="42"/>
  <c r="AG285" i="42"/>
  <c r="AH285" i="42"/>
  <c r="AF286" i="42"/>
  <c r="AG286" i="42"/>
  <c r="AH286" i="42"/>
  <c r="AF287" i="42"/>
  <c r="AG287" i="42"/>
  <c r="AH287" i="42"/>
  <c r="AF288" i="42"/>
  <c r="AG288" i="42"/>
  <c r="AH288" i="42"/>
  <c r="AF289" i="42"/>
  <c r="AG289" i="42"/>
  <c r="AH289" i="42"/>
  <c r="AF290" i="42"/>
  <c r="AG290" i="42"/>
  <c r="AH290" i="42"/>
  <c r="AF291" i="42"/>
  <c r="AG291" i="42"/>
  <c r="AH291" i="42"/>
  <c r="AF292" i="42"/>
  <c r="AG292" i="42"/>
  <c r="AH292" i="42"/>
  <c r="AF293" i="42"/>
  <c r="AG293" i="42"/>
  <c r="AH293" i="42"/>
  <c r="AF294" i="42"/>
  <c r="AG294" i="42"/>
  <c r="AH294" i="42"/>
  <c r="AF295" i="42"/>
  <c r="AG295" i="42"/>
  <c r="AH295" i="42"/>
  <c r="AF296" i="42"/>
  <c r="AG296" i="42"/>
  <c r="AH296" i="42"/>
  <c r="AF297" i="42"/>
  <c r="AG297" i="42"/>
  <c r="AH297" i="42"/>
  <c r="AF298" i="42"/>
  <c r="AG298" i="42"/>
  <c r="AH298" i="42"/>
  <c r="AF299" i="42"/>
  <c r="AG299" i="42"/>
  <c r="AH299" i="42"/>
  <c r="AF300" i="42"/>
  <c r="AG300" i="42"/>
  <c r="AH300" i="42"/>
  <c r="AF301" i="42"/>
  <c r="AG301" i="42"/>
  <c r="AH301" i="42"/>
  <c r="AF302" i="42"/>
  <c r="AG302" i="42"/>
  <c r="AH302" i="42"/>
  <c r="AF303" i="42"/>
  <c r="AG303" i="42"/>
  <c r="AH303" i="42"/>
  <c r="AF304" i="42"/>
  <c r="AG304" i="42"/>
  <c r="AH304" i="42"/>
  <c r="AF305" i="42"/>
  <c r="AG305" i="42"/>
  <c r="AH305" i="42"/>
  <c r="AF306" i="42"/>
  <c r="AG306" i="42"/>
  <c r="AH306" i="42"/>
  <c r="AF307" i="42"/>
  <c r="AG307" i="42"/>
  <c r="AH307" i="42"/>
  <c r="AF308" i="42"/>
  <c r="AG308" i="42"/>
  <c r="AH308" i="42"/>
  <c r="AF309" i="42"/>
  <c r="AG309" i="42"/>
  <c r="AH309" i="42"/>
  <c r="AF310" i="42"/>
  <c r="AG310" i="42"/>
  <c r="AH310" i="42"/>
  <c r="AF311" i="42"/>
  <c r="AG311" i="42"/>
  <c r="AH311" i="42"/>
  <c r="AF312" i="42"/>
  <c r="AG312" i="42"/>
  <c r="AH312" i="42"/>
  <c r="AF313" i="42"/>
  <c r="AG313" i="42"/>
  <c r="AH313" i="42"/>
  <c r="AF314" i="42"/>
  <c r="AG314" i="42"/>
  <c r="AH314" i="42"/>
  <c r="AH7" i="42"/>
  <c r="AG7" i="42"/>
  <c r="AF7" i="42"/>
  <c r="C235" i="42"/>
  <c r="A2" i="42" l="1"/>
  <c r="S315" i="42" l="1"/>
  <c r="H315" i="42"/>
  <c r="I315" i="42"/>
  <c r="J315" i="42"/>
  <c r="N315" i="42" l="1"/>
  <c r="G315" i="42" l="1"/>
  <c r="K315" i="42"/>
  <c r="L315" i="42"/>
  <c r="D315" i="42"/>
  <c r="E315" i="42"/>
  <c r="C315" i="42"/>
  <c r="M169" i="42" l="1"/>
  <c r="T169" i="42" s="1"/>
  <c r="AE169" i="42" s="1"/>
  <c r="U6" i="42" l="1"/>
  <c r="V6" i="42"/>
  <c r="W315" i="42" l="1"/>
  <c r="X315" i="42"/>
  <c r="Y315" i="42"/>
  <c r="M244" i="42" l="1"/>
  <c r="T244" i="42" s="1"/>
  <c r="AE244" i="42" s="1"/>
  <c r="M238" i="42" l="1"/>
  <c r="T238" i="42" s="1"/>
  <c r="AE238" i="42" s="1"/>
  <c r="M245" i="42" l="1"/>
  <c r="T245" i="42" s="1"/>
  <c r="AE245" i="42" s="1"/>
  <c r="M219" i="42"/>
  <c r="T219" i="42" s="1"/>
  <c r="AE219" i="42" s="1"/>
  <c r="M170" i="42"/>
  <c r="T170" i="42" s="1"/>
  <c r="AE170" i="42" s="1"/>
  <c r="M8" i="42" l="1"/>
  <c r="T8" i="42" s="1"/>
  <c r="AE8" i="42" s="1"/>
  <c r="M9" i="42"/>
  <c r="T9" i="42" s="1"/>
  <c r="AE9" i="42" s="1"/>
  <c r="M10" i="42"/>
  <c r="T10" i="42" s="1"/>
  <c r="AE10" i="42" s="1"/>
  <c r="M11" i="42"/>
  <c r="T11" i="42" s="1"/>
  <c r="AE11" i="42" s="1"/>
  <c r="M12" i="42"/>
  <c r="T12" i="42" s="1"/>
  <c r="AE12" i="42" s="1"/>
  <c r="M13" i="42"/>
  <c r="T13" i="42" s="1"/>
  <c r="AE13" i="42" s="1"/>
  <c r="M14" i="42"/>
  <c r="T14" i="42" s="1"/>
  <c r="AE14" i="42" s="1"/>
  <c r="M15" i="42"/>
  <c r="T15" i="42" s="1"/>
  <c r="AE15" i="42" s="1"/>
  <c r="M16" i="42"/>
  <c r="T16" i="42" s="1"/>
  <c r="AE16" i="42" s="1"/>
  <c r="M17" i="42"/>
  <c r="T17" i="42" s="1"/>
  <c r="AE17" i="42" s="1"/>
  <c r="M18" i="42"/>
  <c r="T18" i="42" s="1"/>
  <c r="AE18" i="42" s="1"/>
  <c r="M19" i="42"/>
  <c r="T19" i="42" s="1"/>
  <c r="AE19" i="42" s="1"/>
  <c r="M20" i="42"/>
  <c r="T20" i="42" s="1"/>
  <c r="AE20" i="42" s="1"/>
  <c r="M21" i="42"/>
  <c r="T21" i="42" s="1"/>
  <c r="AE21" i="42" s="1"/>
  <c r="M22" i="42"/>
  <c r="T22" i="42" s="1"/>
  <c r="AE22" i="42" s="1"/>
  <c r="M23" i="42"/>
  <c r="T23" i="42" s="1"/>
  <c r="AE23" i="42" s="1"/>
  <c r="M24" i="42"/>
  <c r="T24" i="42" s="1"/>
  <c r="AE24" i="42" s="1"/>
  <c r="M25" i="42"/>
  <c r="T25" i="42" s="1"/>
  <c r="AE25" i="42" s="1"/>
  <c r="M26" i="42"/>
  <c r="T26" i="42" s="1"/>
  <c r="AE26" i="42" s="1"/>
  <c r="M27" i="42"/>
  <c r="T27" i="42" s="1"/>
  <c r="AE27" i="42" s="1"/>
  <c r="M28" i="42"/>
  <c r="T28" i="42" s="1"/>
  <c r="AE28" i="42" s="1"/>
  <c r="M29" i="42"/>
  <c r="T29" i="42" s="1"/>
  <c r="AE29" i="42" s="1"/>
  <c r="M30" i="42"/>
  <c r="T30" i="42" s="1"/>
  <c r="AE30" i="42" s="1"/>
  <c r="M31" i="42"/>
  <c r="T31" i="42" s="1"/>
  <c r="AE31" i="42" s="1"/>
  <c r="M32" i="42"/>
  <c r="T32" i="42" s="1"/>
  <c r="AE32" i="42" s="1"/>
  <c r="M33" i="42"/>
  <c r="T33" i="42" s="1"/>
  <c r="AE33" i="42" s="1"/>
  <c r="M34" i="42"/>
  <c r="T34" i="42" s="1"/>
  <c r="AE34" i="42" s="1"/>
  <c r="M35" i="42"/>
  <c r="T35" i="42" s="1"/>
  <c r="AE35" i="42" s="1"/>
  <c r="M36" i="42"/>
  <c r="T36" i="42" s="1"/>
  <c r="AE36" i="42" s="1"/>
  <c r="M37" i="42"/>
  <c r="T37" i="42" s="1"/>
  <c r="AE37" i="42" s="1"/>
  <c r="M38" i="42"/>
  <c r="T38" i="42" s="1"/>
  <c r="AE38" i="42" s="1"/>
  <c r="M39" i="42"/>
  <c r="T39" i="42" s="1"/>
  <c r="AE39" i="42" s="1"/>
  <c r="M40" i="42"/>
  <c r="T40" i="42" s="1"/>
  <c r="AE40" i="42" s="1"/>
  <c r="M41" i="42"/>
  <c r="T41" i="42" s="1"/>
  <c r="AE41" i="42" s="1"/>
  <c r="M42" i="42"/>
  <c r="T42" i="42" s="1"/>
  <c r="AE42" i="42" s="1"/>
  <c r="M43" i="42"/>
  <c r="T43" i="42" s="1"/>
  <c r="AE43" i="42" s="1"/>
  <c r="M44" i="42"/>
  <c r="T44" i="42" s="1"/>
  <c r="AE44" i="42" s="1"/>
  <c r="M45" i="42"/>
  <c r="T45" i="42" s="1"/>
  <c r="AE45" i="42" s="1"/>
  <c r="M46" i="42"/>
  <c r="T46" i="42" s="1"/>
  <c r="AE46" i="42" s="1"/>
  <c r="M47" i="42"/>
  <c r="T47" i="42" s="1"/>
  <c r="AE47" i="42" s="1"/>
  <c r="M48" i="42"/>
  <c r="T48" i="42" s="1"/>
  <c r="AE48" i="42" s="1"/>
  <c r="M49" i="42"/>
  <c r="T49" i="42" s="1"/>
  <c r="AE49" i="42" s="1"/>
  <c r="M50" i="42"/>
  <c r="T50" i="42" s="1"/>
  <c r="AE50" i="42" s="1"/>
  <c r="M51" i="42"/>
  <c r="T51" i="42" s="1"/>
  <c r="AE51" i="42" s="1"/>
  <c r="M52" i="42"/>
  <c r="T52" i="42" s="1"/>
  <c r="AE52" i="42" s="1"/>
  <c r="M53" i="42"/>
  <c r="T53" i="42" s="1"/>
  <c r="AE53" i="42" s="1"/>
  <c r="M54" i="42"/>
  <c r="T54" i="42" s="1"/>
  <c r="AE54" i="42" s="1"/>
  <c r="M55" i="42"/>
  <c r="T55" i="42" s="1"/>
  <c r="AE55" i="42" s="1"/>
  <c r="M56" i="42"/>
  <c r="T56" i="42" s="1"/>
  <c r="AE56" i="42" s="1"/>
  <c r="M57" i="42"/>
  <c r="T57" i="42" s="1"/>
  <c r="AE57" i="42" s="1"/>
  <c r="M58" i="42"/>
  <c r="T58" i="42" s="1"/>
  <c r="AE58" i="42" s="1"/>
  <c r="M59" i="42"/>
  <c r="T59" i="42" s="1"/>
  <c r="AE59" i="42" s="1"/>
  <c r="M60" i="42"/>
  <c r="T60" i="42" s="1"/>
  <c r="AE60" i="42" s="1"/>
  <c r="M61" i="42"/>
  <c r="T61" i="42" s="1"/>
  <c r="AE61" i="42" s="1"/>
  <c r="M62" i="42"/>
  <c r="T62" i="42" s="1"/>
  <c r="AE62" i="42" s="1"/>
  <c r="M63" i="42"/>
  <c r="T63" i="42" s="1"/>
  <c r="AE63" i="42" s="1"/>
  <c r="M64" i="42"/>
  <c r="T64" i="42" s="1"/>
  <c r="AE64" i="42" s="1"/>
  <c r="M65" i="42"/>
  <c r="T65" i="42" s="1"/>
  <c r="AE65" i="42" s="1"/>
  <c r="M66" i="42"/>
  <c r="T66" i="42" s="1"/>
  <c r="AE66" i="42" s="1"/>
  <c r="M68" i="42"/>
  <c r="T68" i="42" s="1"/>
  <c r="AE68" i="42" s="1"/>
  <c r="M69" i="42"/>
  <c r="T69" i="42" s="1"/>
  <c r="AE69" i="42" s="1"/>
  <c r="M70" i="42"/>
  <c r="T70" i="42" s="1"/>
  <c r="AE70" i="42" s="1"/>
  <c r="M71" i="42"/>
  <c r="T71" i="42" s="1"/>
  <c r="AE71" i="42" s="1"/>
  <c r="M72" i="42"/>
  <c r="T72" i="42" s="1"/>
  <c r="AE72" i="42" s="1"/>
  <c r="M73" i="42"/>
  <c r="T73" i="42" s="1"/>
  <c r="AE73" i="42" s="1"/>
  <c r="M74" i="42"/>
  <c r="T74" i="42" s="1"/>
  <c r="AE74" i="42" s="1"/>
  <c r="M75" i="42"/>
  <c r="T75" i="42" s="1"/>
  <c r="AE75" i="42" s="1"/>
  <c r="M76" i="42"/>
  <c r="T76" i="42" s="1"/>
  <c r="AE76" i="42" s="1"/>
  <c r="M77" i="42"/>
  <c r="T77" i="42" s="1"/>
  <c r="AE77" i="42" s="1"/>
  <c r="M78" i="42"/>
  <c r="T78" i="42" s="1"/>
  <c r="AE78" i="42" s="1"/>
  <c r="M79" i="42"/>
  <c r="T79" i="42" s="1"/>
  <c r="AE79" i="42" s="1"/>
  <c r="M80" i="42"/>
  <c r="T80" i="42" s="1"/>
  <c r="AE80" i="42" s="1"/>
  <c r="M81" i="42"/>
  <c r="T81" i="42" s="1"/>
  <c r="AE81" i="42" s="1"/>
  <c r="M82" i="42"/>
  <c r="T82" i="42" s="1"/>
  <c r="AE82" i="42" s="1"/>
  <c r="M83" i="42"/>
  <c r="T83" i="42" s="1"/>
  <c r="AE83" i="42" s="1"/>
  <c r="M84" i="42"/>
  <c r="T84" i="42" s="1"/>
  <c r="AE84" i="42" s="1"/>
  <c r="M85" i="42"/>
  <c r="T85" i="42" s="1"/>
  <c r="AE85" i="42" s="1"/>
  <c r="M86" i="42"/>
  <c r="T86" i="42" s="1"/>
  <c r="AE86" i="42" s="1"/>
  <c r="M87" i="42"/>
  <c r="T87" i="42" s="1"/>
  <c r="AE87" i="42" s="1"/>
  <c r="M88" i="42"/>
  <c r="T88" i="42" s="1"/>
  <c r="AE88" i="42" s="1"/>
  <c r="M89" i="42"/>
  <c r="T89" i="42" s="1"/>
  <c r="AE89" i="42" s="1"/>
  <c r="M90" i="42"/>
  <c r="T90" i="42" s="1"/>
  <c r="AE90" i="42" s="1"/>
  <c r="M91" i="42"/>
  <c r="T91" i="42" s="1"/>
  <c r="AE91" i="42" s="1"/>
  <c r="M92" i="42"/>
  <c r="T92" i="42" s="1"/>
  <c r="AE92" i="42" s="1"/>
  <c r="M93" i="42"/>
  <c r="T93" i="42" s="1"/>
  <c r="AE93" i="42" s="1"/>
  <c r="M94" i="42"/>
  <c r="T94" i="42" s="1"/>
  <c r="AE94" i="42" s="1"/>
  <c r="M95" i="42"/>
  <c r="T95" i="42" s="1"/>
  <c r="AE95" i="42" s="1"/>
  <c r="M96" i="42"/>
  <c r="T96" i="42" s="1"/>
  <c r="AE96" i="42" s="1"/>
  <c r="M97" i="42"/>
  <c r="T97" i="42" s="1"/>
  <c r="AE97" i="42" s="1"/>
  <c r="M98" i="42"/>
  <c r="T98" i="42" s="1"/>
  <c r="AE98" i="42" s="1"/>
  <c r="M99" i="42"/>
  <c r="T99" i="42" s="1"/>
  <c r="AE99" i="42" s="1"/>
  <c r="M100" i="42"/>
  <c r="T100" i="42" s="1"/>
  <c r="AE100" i="42" s="1"/>
  <c r="M101" i="42"/>
  <c r="T101" i="42" s="1"/>
  <c r="AE101" i="42" s="1"/>
  <c r="M102" i="42"/>
  <c r="T102" i="42" s="1"/>
  <c r="AE102" i="42" s="1"/>
  <c r="M103" i="42"/>
  <c r="T103" i="42" s="1"/>
  <c r="AE103" i="42" s="1"/>
  <c r="M104" i="42"/>
  <c r="T104" i="42" s="1"/>
  <c r="AE104" i="42" s="1"/>
  <c r="M105" i="42"/>
  <c r="T105" i="42" s="1"/>
  <c r="AE105" i="42" s="1"/>
  <c r="M106" i="42"/>
  <c r="T106" i="42" s="1"/>
  <c r="AE106" i="42" s="1"/>
  <c r="M107" i="42"/>
  <c r="T107" i="42" s="1"/>
  <c r="AE107" i="42" s="1"/>
  <c r="M108" i="42"/>
  <c r="T108" i="42" s="1"/>
  <c r="AE108" i="42" s="1"/>
  <c r="M109" i="42"/>
  <c r="T109" i="42" s="1"/>
  <c r="AE109" i="42" s="1"/>
  <c r="M110" i="42"/>
  <c r="T110" i="42" s="1"/>
  <c r="AE110" i="42" s="1"/>
  <c r="M111" i="42"/>
  <c r="T111" i="42" s="1"/>
  <c r="AE111" i="42" s="1"/>
  <c r="M112" i="42"/>
  <c r="T112" i="42" s="1"/>
  <c r="AE112" i="42" s="1"/>
  <c r="M113" i="42"/>
  <c r="T113" i="42" s="1"/>
  <c r="AE113" i="42" s="1"/>
  <c r="M114" i="42"/>
  <c r="T114" i="42" s="1"/>
  <c r="AE114" i="42" s="1"/>
  <c r="M115" i="42"/>
  <c r="T115" i="42" s="1"/>
  <c r="AE115" i="42" s="1"/>
  <c r="M116" i="42"/>
  <c r="T116" i="42" s="1"/>
  <c r="AE116" i="42" s="1"/>
  <c r="M117" i="42"/>
  <c r="T117" i="42" s="1"/>
  <c r="AE117" i="42" s="1"/>
  <c r="M118" i="42"/>
  <c r="T118" i="42" s="1"/>
  <c r="AE118" i="42" s="1"/>
  <c r="M119" i="42"/>
  <c r="T119" i="42" s="1"/>
  <c r="AE119" i="42" s="1"/>
  <c r="M120" i="42"/>
  <c r="T120" i="42" s="1"/>
  <c r="AE120" i="42" s="1"/>
  <c r="M121" i="42"/>
  <c r="T121" i="42" s="1"/>
  <c r="AE121" i="42" s="1"/>
  <c r="M122" i="42"/>
  <c r="T122" i="42" s="1"/>
  <c r="AE122" i="42" s="1"/>
  <c r="M123" i="42"/>
  <c r="T123" i="42" s="1"/>
  <c r="AE123" i="42" s="1"/>
  <c r="M124" i="42"/>
  <c r="T124" i="42" s="1"/>
  <c r="AE124" i="42" s="1"/>
  <c r="M125" i="42"/>
  <c r="T125" i="42" s="1"/>
  <c r="AE125" i="42" s="1"/>
  <c r="M126" i="42"/>
  <c r="T126" i="42" s="1"/>
  <c r="AE126" i="42" s="1"/>
  <c r="M127" i="42"/>
  <c r="T127" i="42" s="1"/>
  <c r="AE127" i="42" s="1"/>
  <c r="M128" i="42"/>
  <c r="T128" i="42" s="1"/>
  <c r="AE128" i="42" s="1"/>
  <c r="M129" i="42"/>
  <c r="T129" i="42" s="1"/>
  <c r="AE129" i="42" s="1"/>
  <c r="M130" i="42"/>
  <c r="T130" i="42" s="1"/>
  <c r="AE130" i="42" s="1"/>
  <c r="M131" i="42"/>
  <c r="T131" i="42" s="1"/>
  <c r="AE131" i="42" s="1"/>
  <c r="M132" i="42"/>
  <c r="T132" i="42" s="1"/>
  <c r="AE132" i="42" s="1"/>
  <c r="M133" i="42"/>
  <c r="T133" i="42" s="1"/>
  <c r="AE133" i="42" s="1"/>
  <c r="M134" i="42"/>
  <c r="T134" i="42" s="1"/>
  <c r="AE134" i="42" s="1"/>
  <c r="M136" i="42"/>
  <c r="T136" i="42" s="1"/>
  <c r="AE136" i="42" s="1"/>
  <c r="M137" i="42"/>
  <c r="T137" i="42" s="1"/>
  <c r="AE137" i="42" s="1"/>
  <c r="M138" i="42"/>
  <c r="T138" i="42" s="1"/>
  <c r="AE138" i="42" s="1"/>
  <c r="M139" i="42"/>
  <c r="T139" i="42" s="1"/>
  <c r="AE139" i="42" s="1"/>
  <c r="M140" i="42"/>
  <c r="T140" i="42" s="1"/>
  <c r="AE140" i="42" s="1"/>
  <c r="M141" i="42"/>
  <c r="T141" i="42" s="1"/>
  <c r="AE141" i="42" s="1"/>
  <c r="M142" i="42"/>
  <c r="T142" i="42" s="1"/>
  <c r="AE142" i="42" s="1"/>
  <c r="M143" i="42"/>
  <c r="T143" i="42" s="1"/>
  <c r="AE143" i="42" s="1"/>
  <c r="M144" i="42"/>
  <c r="T144" i="42" s="1"/>
  <c r="AE144" i="42" s="1"/>
  <c r="M145" i="42"/>
  <c r="T145" i="42" s="1"/>
  <c r="AE145" i="42" s="1"/>
  <c r="M146" i="42"/>
  <c r="T146" i="42" s="1"/>
  <c r="AE146" i="42" s="1"/>
  <c r="M147" i="42"/>
  <c r="T147" i="42" s="1"/>
  <c r="AE147" i="42" s="1"/>
  <c r="M148" i="42"/>
  <c r="T148" i="42" s="1"/>
  <c r="AE148" i="42" s="1"/>
  <c r="M149" i="42"/>
  <c r="T149" i="42" s="1"/>
  <c r="AE149" i="42" s="1"/>
  <c r="M150" i="42"/>
  <c r="T150" i="42" s="1"/>
  <c r="AE150" i="42" s="1"/>
  <c r="M151" i="42"/>
  <c r="T151" i="42" s="1"/>
  <c r="AE151" i="42" s="1"/>
  <c r="M152" i="42"/>
  <c r="T152" i="42" s="1"/>
  <c r="AE152" i="42" s="1"/>
  <c r="M153" i="42"/>
  <c r="T153" i="42" s="1"/>
  <c r="AE153" i="42" s="1"/>
  <c r="M154" i="42"/>
  <c r="T154" i="42" s="1"/>
  <c r="AE154" i="42" s="1"/>
  <c r="M155" i="42"/>
  <c r="T155" i="42" s="1"/>
  <c r="AE155" i="42" s="1"/>
  <c r="M156" i="42"/>
  <c r="T156" i="42" s="1"/>
  <c r="AE156" i="42" s="1"/>
  <c r="M157" i="42"/>
  <c r="T157" i="42" s="1"/>
  <c r="AE157" i="42" s="1"/>
  <c r="M158" i="42"/>
  <c r="T158" i="42" s="1"/>
  <c r="AE158" i="42" s="1"/>
  <c r="M159" i="42"/>
  <c r="T159" i="42" s="1"/>
  <c r="AE159" i="42" s="1"/>
  <c r="M160" i="42"/>
  <c r="T160" i="42" s="1"/>
  <c r="AE160" i="42" s="1"/>
  <c r="M161" i="42"/>
  <c r="T161" i="42" s="1"/>
  <c r="AE161" i="42" s="1"/>
  <c r="M162" i="42"/>
  <c r="T162" i="42" s="1"/>
  <c r="AE162" i="42" s="1"/>
  <c r="M163" i="42"/>
  <c r="T163" i="42" s="1"/>
  <c r="AE163" i="42" s="1"/>
  <c r="M164" i="42"/>
  <c r="T164" i="42" s="1"/>
  <c r="AE164" i="42" s="1"/>
  <c r="M165" i="42"/>
  <c r="T165" i="42" s="1"/>
  <c r="AE165" i="42" s="1"/>
  <c r="M166" i="42"/>
  <c r="T166" i="42" s="1"/>
  <c r="AE166" i="42" s="1"/>
  <c r="M167" i="42"/>
  <c r="T167" i="42" s="1"/>
  <c r="AE167" i="42" s="1"/>
  <c r="M168" i="42"/>
  <c r="T168" i="42" s="1"/>
  <c r="AE168" i="42" s="1"/>
  <c r="M171" i="42"/>
  <c r="T171" i="42" s="1"/>
  <c r="AE171" i="42" s="1"/>
  <c r="M172" i="42"/>
  <c r="T172" i="42" s="1"/>
  <c r="AE172" i="42" s="1"/>
  <c r="M173" i="42"/>
  <c r="T173" i="42" s="1"/>
  <c r="AE173" i="42" s="1"/>
  <c r="M174" i="42"/>
  <c r="T174" i="42" s="1"/>
  <c r="AE174" i="42" s="1"/>
  <c r="M175" i="42"/>
  <c r="T175" i="42" s="1"/>
  <c r="AE175" i="42" s="1"/>
  <c r="M176" i="42"/>
  <c r="T176" i="42" s="1"/>
  <c r="AE176" i="42" s="1"/>
  <c r="M177" i="42"/>
  <c r="T177" i="42" s="1"/>
  <c r="AE177" i="42" s="1"/>
  <c r="M178" i="42"/>
  <c r="T178" i="42" s="1"/>
  <c r="AE178" i="42" s="1"/>
  <c r="M179" i="42"/>
  <c r="T179" i="42" s="1"/>
  <c r="AE179" i="42" s="1"/>
  <c r="M180" i="42"/>
  <c r="T180" i="42" s="1"/>
  <c r="AE180" i="42" s="1"/>
  <c r="M181" i="42"/>
  <c r="T181" i="42" s="1"/>
  <c r="AE181" i="42" s="1"/>
  <c r="M182" i="42"/>
  <c r="T182" i="42" s="1"/>
  <c r="AE182" i="42" s="1"/>
  <c r="M183" i="42"/>
  <c r="T183" i="42" s="1"/>
  <c r="AE183" i="42" s="1"/>
  <c r="M184" i="42"/>
  <c r="T184" i="42" s="1"/>
  <c r="AE184" i="42" s="1"/>
  <c r="M185" i="42"/>
  <c r="T185" i="42" s="1"/>
  <c r="AE185" i="42" s="1"/>
  <c r="M186" i="42"/>
  <c r="T186" i="42" s="1"/>
  <c r="AE186" i="42" s="1"/>
  <c r="M187" i="42"/>
  <c r="T187" i="42" s="1"/>
  <c r="AE187" i="42" s="1"/>
  <c r="M188" i="42"/>
  <c r="T188" i="42" s="1"/>
  <c r="AE188" i="42" s="1"/>
  <c r="M189" i="42"/>
  <c r="T189" i="42" s="1"/>
  <c r="AE189" i="42" s="1"/>
  <c r="M190" i="42"/>
  <c r="T190" i="42" s="1"/>
  <c r="AE190" i="42" s="1"/>
  <c r="M191" i="42"/>
  <c r="T191" i="42" s="1"/>
  <c r="AE191" i="42" s="1"/>
  <c r="M192" i="42"/>
  <c r="T192" i="42" s="1"/>
  <c r="AE192" i="42" s="1"/>
  <c r="M193" i="42"/>
  <c r="T193" i="42" s="1"/>
  <c r="AE193" i="42" s="1"/>
  <c r="M194" i="42"/>
  <c r="T194" i="42" s="1"/>
  <c r="AE194" i="42" s="1"/>
  <c r="M195" i="42"/>
  <c r="T195" i="42" s="1"/>
  <c r="AE195" i="42" s="1"/>
  <c r="M196" i="42"/>
  <c r="T196" i="42" s="1"/>
  <c r="AE196" i="42" s="1"/>
  <c r="M197" i="42"/>
  <c r="T197" i="42" s="1"/>
  <c r="AE197" i="42" s="1"/>
  <c r="M198" i="42"/>
  <c r="T198" i="42" s="1"/>
  <c r="AE198" i="42" s="1"/>
  <c r="M199" i="42"/>
  <c r="T199" i="42" s="1"/>
  <c r="AE199" i="42" s="1"/>
  <c r="M200" i="42"/>
  <c r="T200" i="42" s="1"/>
  <c r="AE200" i="42" s="1"/>
  <c r="M201" i="42"/>
  <c r="T201" i="42" s="1"/>
  <c r="AE201" i="42" s="1"/>
  <c r="M202" i="42"/>
  <c r="T202" i="42" s="1"/>
  <c r="AE202" i="42" s="1"/>
  <c r="M203" i="42"/>
  <c r="T203" i="42" s="1"/>
  <c r="AE203" i="42" s="1"/>
  <c r="M204" i="42"/>
  <c r="T204" i="42" s="1"/>
  <c r="AE204" i="42" s="1"/>
  <c r="M205" i="42"/>
  <c r="T205" i="42" s="1"/>
  <c r="AE205" i="42" s="1"/>
  <c r="M206" i="42"/>
  <c r="T206" i="42" s="1"/>
  <c r="AE206" i="42" s="1"/>
  <c r="M207" i="42"/>
  <c r="T207" i="42" s="1"/>
  <c r="AE207" i="42" s="1"/>
  <c r="M208" i="42"/>
  <c r="T208" i="42" s="1"/>
  <c r="AE208" i="42" s="1"/>
  <c r="M209" i="42"/>
  <c r="T209" i="42" s="1"/>
  <c r="AE209" i="42" s="1"/>
  <c r="M210" i="42"/>
  <c r="T210" i="42" s="1"/>
  <c r="AE210" i="42" s="1"/>
  <c r="M211" i="42"/>
  <c r="T211" i="42" s="1"/>
  <c r="AE211" i="42" s="1"/>
  <c r="M212" i="42"/>
  <c r="T212" i="42" s="1"/>
  <c r="AE212" i="42" s="1"/>
  <c r="M213" i="42"/>
  <c r="T213" i="42" s="1"/>
  <c r="AE213" i="42" s="1"/>
  <c r="M214" i="42"/>
  <c r="T214" i="42" s="1"/>
  <c r="AE214" i="42" s="1"/>
  <c r="M215" i="42"/>
  <c r="T215" i="42" s="1"/>
  <c r="AE215" i="42" s="1"/>
  <c r="M216" i="42"/>
  <c r="T216" i="42" s="1"/>
  <c r="AE216" i="42" s="1"/>
  <c r="M217" i="42"/>
  <c r="T217" i="42" s="1"/>
  <c r="AE217" i="42" s="1"/>
  <c r="M218" i="42"/>
  <c r="T218" i="42" s="1"/>
  <c r="AE218" i="42" s="1"/>
  <c r="M220" i="42"/>
  <c r="T220" i="42" s="1"/>
  <c r="AE220" i="42" s="1"/>
  <c r="M221" i="42"/>
  <c r="T221" i="42" s="1"/>
  <c r="AE221" i="42" s="1"/>
  <c r="M222" i="42"/>
  <c r="T222" i="42" s="1"/>
  <c r="AE222" i="42" s="1"/>
  <c r="M223" i="42"/>
  <c r="T223" i="42" s="1"/>
  <c r="AE223" i="42" s="1"/>
  <c r="M224" i="42"/>
  <c r="T224" i="42" s="1"/>
  <c r="AE224" i="42" s="1"/>
  <c r="M225" i="42"/>
  <c r="T225" i="42" s="1"/>
  <c r="AE225" i="42" s="1"/>
  <c r="M226" i="42"/>
  <c r="T226" i="42" s="1"/>
  <c r="AE226" i="42" s="1"/>
  <c r="M227" i="42"/>
  <c r="T227" i="42" s="1"/>
  <c r="AE227" i="42" s="1"/>
  <c r="M228" i="42"/>
  <c r="T228" i="42" s="1"/>
  <c r="AE228" i="42" s="1"/>
  <c r="M229" i="42"/>
  <c r="T229" i="42" s="1"/>
  <c r="AE229" i="42" s="1"/>
  <c r="M230" i="42"/>
  <c r="T230" i="42" s="1"/>
  <c r="AE230" i="42" s="1"/>
  <c r="M231" i="42"/>
  <c r="T231" i="42" s="1"/>
  <c r="AE231" i="42" s="1"/>
  <c r="M232" i="42"/>
  <c r="T232" i="42" s="1"/>
  <c r="AE232" i="42" s="1"/>
  <c r="M233" i="42"/>
  <c r="T233" i="42" s="1"/>
  <c r="AE233" i="42" s="1"/>
  <c r="M234" i="42"/>
  <c r="T234" i="42" s="1"/>
  <c r="AE234" i="42" s="1"/>
  <c r="M235" i="42"/>
  <c r="T235" i="42" s="1"/>
  <c r="AE235" i="42" s="1"/>
  <c r="M236" i="42"/>
  <c r="T236" i="42" s="1"/>
  <c r="AE236" i="42" s="1"/>
  <c r="M237" i="42"/>
  <c r="T237" i="42" s="1"/>
  <c r="AE237" i="42" s="1"/>
  <c r="M239" i="42"/>
  <c r="T239" i="42" s="1"/>
  <c r="AE239" i="42" s="1"/>
  <c r="M240" i="42"/>
  <c r="T240" i="42" s="1"/>
  <c r="AE240" i="42" s="1"/>
  <c r="M241" i="42"/>
  <c r="T241" i="42" s="1"/>
  <c r="AE241" i="42" s="1"/>
  <c r="M242" i="42"/>
  <c r="T242" i="42" s="1"/>
  <c r="AE242" i="42" s="1"/>
  <c r="M243" i="42"/>
  <c r="T243" i="42" s="1"/>
  <c r="AE243" i="42" s="1"/>
  <c r="M246" i="42"/>
  <c r="T246" i="42" s="1"/>
  <c r="AE246" i="42" s="1"/>
  <c r="M247" i="42"/>
  <c r="T247" i="42" s="1"/>
  <c r="AE247" i="42" s="1"/>
  <c r="M248" i="42"/>
  <c r="T248" i="42" s="1"/>
  <c r="AE248" i="42" s="1"/>
  <c r="M249" i="42"/>
  <c r="T249" i="42" s="1"/>
  <c r="AE249" i="42" s="1"/>
  <c r="M250" i="42"/>
  <c r="T250" i="42" s="1"/>
  <c r="AE250" i="42" s="1"/>
  <c r="M251" i="42"/>
  <c r="T251" i="42" s="1"/>
  <c r="AE251" i="42" s="1"/>
  <c r="M252" i="42"/>
  <c r="T252" i="42" s="1"/>
  <c r="AE252" i="42" s="1"/>
  <c r="M253" i="42"/>
  <c r="T253" i="42" s="1"/>
  <c r="AE253" i="42" s="1"/>
  <c r="M254" i="42"/>
  <c r="T254" i="42" s="1"/>
  <c r="AE254" i="42" s="1"/>
  <c r="M255" i="42"/>
  <c r="T255" i="42" s="1"/>
  <c r="AE255" i="42" s="1"/>
  <c r="M256" i="42"/>
  <c r="T256" i="42" s="1"/>
  <c r="AE256" i="42" s="1"/>
  <c r="M257" i="42"/>
  <c r="T257" i="42" s="1"/>
  <c r="AE257" i="42" s="1"/>
  <c r="M258" i="42"/>
  <c r="T258" i="42" s="1"/>
  <c r="AE258" i="42" s="1"/>
  <c r="M259" i="42"/>
  <c r="T259" i="42" s="1"/>
  <c r="AE259" i="42" s="1"/>
  <c r="M260" i="42"/>
  <c r="T260" i="42" s="1"/>
  <c r="AE260" i="42" s="1"/>
  <c r="M262" i="42"/>
  <c r="T262" i="42" s="1"/>
  <c r="AE262" i="42" s="1"/>
  <c r="M263" i="42"/>
  <c r="T263" i="42" s="1"/>
  <c r="AE263" i="42" s="1"/>
  <c r="M264" i="42"/>
  <c r="T264" i="42" s="1"/>
  <c r="AE264" i="42" s="1"/>
  <c r="M265" i="42"/>
  <c r="T265" i="42" s="1"/>
  <c r="AE265" i="42" s="1"/>
  <c r="M266" i="42"/>
  <c r="T266" i="42" s="1"/>
  <c r="AE266" i="42" s="1"/>
  <c r="M267" i="42"/>
  <c r="T267" i="42" s="1"/>
  <c r="AE267" i="42" s="1"/>
  <c r="M268" i="42"/>
  <c r="T268" i="42" s="1"/>
  <c r="AE268" i="42" s="1"/>
  <c r="M269" i="42"/>
  <c r="T269" i="42" s="1"/>
  <c r="AE269" i="42" s="1"/>
  <c r="M270" i="42"/>
  <c r="T270" i="42" s="1"/>
  <c r="AE270" i="42" s="1"/>
  <c r="M271" i="42"/>
  <c r="T271" i="42" s="1"/>
  <c r="AE271" i="42" s="1"/>
  <c r="M272" i="42"/>
  <c r="T272" i="42" s="1"/>
  <c r="AE272" i="42" s="1"/>
  <c r="M274" i="42"/>
  <c r="T274" i="42" s="1"/>
  <c r="AE274" i="42" s="1"/>
  <c r="M275" i="42"/>
  <c r="T275" i="42" s="1"/>
  <c r="AE275" i="42" s="1"/>
  <c r="M276" i="42"/>
  <c r="T276" i="42" s="1"/>
  <c r="AE276" i="42" s="1"/>
  <c r="M277" i="42"/>
  <c r="T277" i="42" s="1"/>
  <c r="AE277" i="42" s="1"/>
  <c r="M278" i="42"/>
  <c r="T278" i="42" s="1"/>
  <c r="AE278" i="42" s="1"/>
  <c r="M279" i="42"/>
  <c r="T279" i="42" s="1"/>
  <c r="AE279" i="42" s="1"/>
  <c r="M280" i="42"/>
  <c r="T280" i="42" s="1"/>
  <c r="AE280" i="42" s="1"/>
  <c r="M281" i="42"/>
  <c r="T281" i="42" s="1"/>
  <c r="AE281" i="42" s="1"/>
  <c r="M282" i="42"/>
  <c r="T282" i="42" s="1"/>
  <c r="AE282" i="42" s="1"/>
  <c r="M283" i="42"/>
  <c r="T283" i="42" s="1"/>
  <c r="AE283" i="42" s="1"/>
  <c r="M284" i="42"/>
  <c r="T284" i="42" s="1"/>
  <c r="AE284" i="42" s="1"/>
  <c r="M285" i="42"/>
  <c r="T285" i="42" s="1"/>
  <c r="AE285" i="42" s="1"/>
  <c r="M286" i="42"/>
  <c r="T286" i="42" s="1"/>
  <c r="AE286" i="42" s="1"/>
  <c r="M287" i="42"/>
  <c r="T287" i="42" s="1"/>
  <c r="AE287" i="42" s="1"/>
  <c r="M288" i="42"/>
  <c r="T288" i="42" s="1"/>
  <c r="AE288" i="42" s="1"/>
  <c r="M289" i="42"/>
  <c r="T289" i="42" s="1"/>
  <c r="AE289" i="42" s="1"/>
  <c r="M290" i="42"/>
  <c r="T290" i="42" s="1"/>
  <c r="AE290" i="42" s="1"/>
  <c r="M291" i="42"/>
  <c r="T291" i="42" s="1"/>
  <c r="AE291" i="42" s="1"/>
  <c r="M292" i="42"/>
  <c r="T292" i="42" s="1"/>
  <c r="AE292" i="42" s="1"/>
  <c r="M293" i="42"/>
  <c r="T293" i="42" s="1"/>
  <c r="AE293" i="42" s="1"/>
  <c r="M294" i="42"/>
  <c r="T294" i="42" s="1"/>
  <c r="AE294" i="42" s="1"/>
  <c r="M295" i="42"/>
  <c r="T295" i="42" s="1"/>
  <c r="AE295" i="42" s="1"/>
  <c r="M296" i="42"/>
  <c r="T296" i="42" s="1"/>
  <c r="AE296" i="42" s="1"/>
  <c r="M297" i="42"/>
  <c r="T297" i="42" s="1"/>
  <c r="AE297" i="42" s="1"/>
  <c r="M298" i="42"/>
  <c r="T298" i="42" s="1"/>
  <c r="AE298" i="42" s="1"/>
  <c r="M299" i="42"/>
  <c r="T299" i="42" s="1"/>
  <c r="AE299" i="42" s="1"/>
  <c r="M300" i="42"/>
  <c r="T300" i="42" s="1"/>
  <c r="AE300" i="42" s="1"/>
  <c r="M301" i="42"/>
  <c r="T301" i="42" s="1"/>
  <c r="AE301" i="42" s="1"/>
  <c r="M302" i="42"/>
  <c r="T302" i="42" s="1"/>
  <c r="AE302" i="42" s="1"/>
  <c r="M303" i="42"/>
  <c r="T303" i="42" s="1"/>
  <c r="AE303" i="42" s="1"/>
  <c r="M304" i="42"/>
  <c r="T304" i="42" s="1"/>
  <c r="AE304" i="42" s="1"/>
  <c r="M305" i="42"/>
  <c r="T305" i="42" s="1"/>
  <c r="AE305" i="42" s="1"/>
  <c r="M306" i="42"/>
  <c r="T306" i="42" s="1"/>
  <c r="AE306" i="42" s="1"/>
  <c r="M307" i="42"/>
  <c r="T307" i="42" s="1"/>
  <c r="AE307" i="42" s="1"/>
  <c r="M308" i="42"/>
  <c r="T308" i="42" s="1"/>
  <c r="AE308" i="42" s="1"/>
  <c r="M309" i="42"/>
  <c r="T309" i="42" s="1"/>
  <c r="AE309" i="42" s="1"/>
  <c r="M310" i="42"/>
  <c r="T310" i="42" s="1"/>
  <c r="AE310" i="42" s="1"/>
  <c r="M311" i="42"/>
  <c r="T311" i="42" s="1"/>
  <c r="AE311" i="42" s="1"/>
  <c r="M312" i="42"/>
  <c r="T312" i="42" s="1"/>
  <c r="AE312" i="42" s="1"/>
  <c r="M313" i="42"/>
  <c r="T313" i="42" s="1"/>
  <c r="AE313" i="42" s="1"/>
  <c r="M314" i="42"/>
  <c r="T314" i="42" s="1"/>
  <c r="AE314" i="42" s="1"/>
  <c r="M135" i="42" l="1"/>
  <c r="T135" i="42" s="1"/>
  <c r="AE135" i="42" s="1"/>
  <c r="M7" i="42" l="1"/>
  <c r="T7" i="42" s="1"/>
  <c r="AE7" i="42" s="1"/>
  <c r="M261" i="42" l="1"/>
  <c r="T261" i="42" s="1"/>
  <c r="AE261" i="42" s="1"/>
  <c r="M67" i="42" l="1"/>
  <c r="T67" i="42" s="1"/>
  <c r="AE67" i="42" s="1"/>
  <c r="R315" i="42" l="1"/>
  <c r="Q315" i="42"/>
  <c r="P315" i="42"/>
  <c r="O315" i="42"/>
  <c r="B315" i="42"/>
  <c r="V315" i="42" l="1"/>
  <c r="F315" i="42" l="1"/>
  <c r="M273" i="42"/>
  <c r="T273" i="42" s="1"/>
  <c r="AE273" i="42" s="1"/>
  <c r="M315" i="42"/>
  <c r="T315" i="42" s="1"/>
</calcChain>
</file>

<file path=xl/sharedStrings.xml><?xml version="1.0" encoding="utf-8"?>
<sst xmlns="http://schemas.openxmlformats.org/spreadsheetml/2006/main" count="697" uniqueCount="384">
  <si>
    <t>L'Isle</t>
  </si>
  <si>
    <t>Lussery-Villars</t>
  </si>
  <si>
    <t>Mauraz</t>
  </si>
  <si>
    <t>Mex</t>
  </si>
  <si>
    <t>Moiry</t>
  </si>
  <si>
    <t>Corcelles-près-Payerne</t>
  </si>
  <si>
    <t>Grandcour</t>
  </si>
  <si>
    <t>Henniez</t>
  </si>
  <si>
    <t>Missy</t>
  </si>
  <si>
    <t>Payerne</t>
  </si>
  <si>
    <t>Trey</t>
  </si>
  <si>
    <t>Villarzel</t>
  </si>
  <si>
    <t>Château-d'Oex</t>
  </si>
  <si>
    <t>Rossinière</t>
  </si>
  <si>
    <t>Rougemont</t>
  </si>
  <si>
    <t>Allaman</t>
  </si>
  <si>
    <t>Bursinel</t>
  </si>
  <si>
    <t>Bursins</t>
  </si>
  <si>
    <t>Burtigny</t>
  </si>
  <si>
    <t>Dully</t>
  </si>
  <si>
    <t>Essertines-sur-Rolle</t>
  </si>
  <si>
    <t>Gilly</t>
  </si>
  <si>
    <t>Luins</t>
  </si>
  <si>
    <t>Mont-sur-Rolle</t>
  </si>
  <si>
    <t>Perroy</t>
  </si>
  <si>
    <t>Rolle</t>
  </si>
  <si>
    <t>Tartegnin</t>
  </si>
  <si>
    <t>Vinzel</t>
  </si>
  <si>
    <t>L'Abbaye</t>
  </si>
  <si>
    <t>Saint-Barthélemy</t>
  </si>
  <si>
    <t>Villars-le-Terroir</t>
  </si>
  <si>
    <t>Vuarrens</t>
  </si>
  <si>
    <t>Bonvillars</t>
  </si>
  <si>
    <t>Bullet</t>
  </si>
  <si>
    <t>Champagne</t>
  </si>
  <si>
    <t>Concise</t>
  </si>
  <si>
    <t>Corcelles-près-Concise</t>
  </si>
  <si>
    <t>Fiez</t>
  </si>
  <si>
    <t>Fontaines-sur-Grandson</t>
  </si>
  <si>
    <t>Giez</t>
  </si>
  <si>
    <t>Grandevent</t>
  </si>
  <si>
    <t>Grandson</t>
  </si>
  <si>
    <t>Mauborget</t>
  </si>
  <si>
    <t>No OFS</t>
  </si>
  <si>
    <t>Corsier-sur-Vevey</t>
  </si>
  <si>
    <t>Jongny</t>
  </si>
  <si>
    <t>Montreux</t>
  </si>
  <si>
    <t>La Tour-de-Peilz</t>
  </si>
  <si>
    <t>Vevey</t>
  </si>
  <si>
    <t>Veytaux</t>
  </si>
  <si>
    <t>Belmont-sur-Yverdon</t>
  </si>
  <si>
    <t>Bioley-Magnoux</t>
  </si>
  <si>
    <t>Chamblon</t>
  </si>
  <si>
    <t>Champvent</t>
  </si>
  <si>
    <t>Chavannes-le-Chêne</t>
  </si>
  <si>
    <t>Chêne-Pâquier</t>
  </si>
  <si>
    <t>Cheseaux-Noréaz</t>
  </si>
  <si>
    <t>Cronay</t>
  </si>
  <si>
    <t>Cuarny</t>
  </si>
  <si>
    <t>Démoret</t>
  </si>
  <si>
    <t>Donneloye</t>
  </si>
  <si>
    <t>Ependes</t>
  </si>
  <si>
    <t>Nyon</t>
  </si>
  <si>
    <t>Prangins</t>
  </si>
  <si>
    <t>Bougy-Villars</t>
  </si>
  <si>
    <t>Yvorne</t>
  </si>
  <si>
    <t>Apples</t>
  </si>
  <si>
    <t>Aubonne</t>
  </si>
  <si>
    <t>Ballens</t>
  </si>
  <si>
    <t>Berolle</t>
  </si>
  <si>
    <t>Bière</t>
  </si>
  <si>
    <t>Taux communal</t>
  </si>
  <si>
    <t>ISP</t>
  </si>
  <si>
    <t>IPE</t>
  </si>
  <si>
    <t>IET</t>
  </si>
  <si>
    <t>ISO</t>
  </si>
  <si>
    <t>IMM</t>
  </si>
  <si>
    <t>IFO</t>
  </si>
  <si>
    <t>STO</t>
  </si>
  <si>
    <t>IFR</t>
  </si>
  <si>
    <t>ISD</t>
  </si>
  <si>
    <t>DMU</t>
  </si>
  <si>
    <t>IGI</t>
  </si>
  <si>
    <t>TOT</t>
  </si>
  <si>
    <t>Chavannes-sur-Moudon</t>
  </si>
  <si>
    <t>Curtilles</t>
  </si>
  <si>
    <t>Dompierre</t>
  </si>
  <si>
    <t>Hermenches</t>
  </si>
  <si>
    <t>Lovatens</t>
  </si>
  <si>
    <t>Lucens</t>
  </si>
  <si>
    <t>Moudon</t>
  </si>
  <si>
    <t>Ogens</t>
  </si>
  <si>
    <t>Prévonloup</t>
  </si>
  <si>
    <t>Rossenges</t>
  </si>
  <si>
    <t>Syens</t>
  </si>
  <si>
    <t>Villars-le-Comte</t>
  </si>
  <si>
    <t>Vucherens</t>
  </si>
  <si>
    <t>Arnex-sur-Nyon</t>
  </si>
  <si>
    <t>Bassins</t>
  </si>
  <si>
    <t>Chessel</t>
  </si>
  <si>
    <t>Corbeyrier</t>
  </si>
  <si>
    <t>Gryon</t>
  </si>
  <si>
    <t>Lavey-Morcles</t>
  </si>
  <si>
    <t>Leysin</t>
  </si>
  <si>
    <t>Noville</t>
  </si>
  <si>
    <t>Ollon</t>
  </si>
  <si>
    <t>Sainte-Croix</t>
  </si>
  <si>
    <t>Lausanne</t>
  </si>
  <si>
    <t>Le Mont-sur-Lausanne</t>
  </si>
  <si>
    <t>Paudex</t>
  </si>
  <si>
    <t>Prilly</t>
  </si>
  <si>
    <t>Pully</t>
  </si>
  <si>
    <t>Rivaz</t>
  </si>
  <si>
    <t>St-Saphorin (Lavaux)</t>
  </si>
  <si>
    <t>Ormont-Dessous</t>
  </si>
  <si>
    <t>Ormont-Dessus</t>
  </si>
  <si>
    <t>Rennaz</t>
  </si>
  <si>
    <t>Roche</t>
  </si>
  <si>
    <t>Villeneuve</t>
  </si>
  <si>
    <t>Romainmôtier-Envy</t>
  </si>
  <si>
    <t>Sergey</t>
  </si>
  <si>
    <t>Valeyres-sous-Rances</t>
  </si>
  <si>
    <t>Total</t>
  </si>
  <si>
    <t>Ferreyres</t>
  </si>
  <si>
    <t>Gollion</t>
  </si>
  <si>
    <t>Grancy</t>
  </si>
  <si>
    <t>Forel (Lavaux)</t>
  </si>
  <si>
    <t>Lutry</t>
  </si>
  <si>
    <t>Bremblens</t>
  </si>
  <si>
    <t>Buchillon</t>
  </si>
  <si>
    <t>Yvonand</t>
  </si>
  <si>
    <t>Yverdon-les-Bains</t>
  </si>
  <si>
    <t>Clarmont</t>
  </si>
  <si>
    <t>Denens</t>
  </si>
  <si>
    <t>Denges</t>
  </si>
  <si>
    <t>Echandens</t>
  </si>
  <si>
    <t>Echichens</t>
  </si>
  <si>
    <t>Ecublens</t>
  </si>
  <si>
    <t>Etoy</t>
  </si>
  <si>
    <t>Lavigny</t>
  </si>
  <si>
    <t>Lonay</t>
  </si>
  <si>
    <t>Lully</t>
  </si>
  <si>
    <t>Lussy-sur-Morges</t>
  </si>
  <si>
    <t>Morges</t>
  </si>
  <si>
    <t>Préverenges</t>
  </si>
  <si>
    <t>Mont-la-Ville</t>
  </si>
  <si>
    <t>Montricher</t>
  </si>
  <si>
    <t>Orny</t>
  </si>
  <si>
    <t>Pampigny</t>
  </si>
  <si>
    <t>Penthalaz</t>
  </si>
  <si>
    <t>Penthaz</t>
  </si>
  <si>
    <t>Pompaples</t>
  </si>
  <si>
    <t>La Sarraz</t>
  </si>
  <si>
    <t>Senarclens</t>
  </si>
  <si>
    <t>Sévery</t>
  </si>
  <si>
    <t>Sullens</t>
  </si>
  <si>
    <t>Vufflens-la-Ville</t>
  </si>
  <si>
    <t>Assens</t>
  </si>
  <si>
    <t>Bercher</t>
  </si>
  <si>
    <t>Bioley-Orjulaz</t>
  </si>
  <si>
    <t>Bottens</t>
  </si>
  <si>
    <t>Bretigny-sur-Morrens</t>
  </si>
  <si>
    <t>Cugy</t>
  </si>
  <si>
    <t>Echallens</t>
  </si>
  <si>
    <t>Essertines-sur-Yverdon</t>
  </si>
  <si>
    <t>Etagnières</t>
  </si>
  <si>
    <t>Fey</t>
  </si>
  <si>
    <t>Froideville</t>
  </si>
  <si>
    <t>Morrens</t>
  </si>
  <si>
    <t>Oulens-sous-Echallens</t>
  </si>
  <si>
    <t>Pailly</t>
  </si>
  <si>
    <t>Penthéréaz</t>
  </si>
  <si>
    <t>Poliez-Pittet</t>
  </si>
  <si>
    <t>Rueyres</t>
  </si>
  <si>
    <t>Sous-total</t>
  </si>
  <si>
    <t>Frontaliers</t>
  </si>
  <si>
    <t>Successions et donations</t>
  </si>
  <si>
    <t>Droits de mutation</t>
  </si>
  <si>
    <t>Gains immobiliers</t>
  </si>
  <si>
    <t>Villars-sous-Yens</t>
  </si>
  <si>
    <t>Vufflens-le-Château</t>
  </si>
  <si>
    <t>Vullierens</t>
  </si>
  <si>
    <t>Yens</t>
  </si>
  <si>
    <t>Boulens</t>
  </si>
  <si>
    <t>Bussy-sur-Moudon</t>
  </si>
  <si>
    <t>Le Chenit</t>
  </si>
  <si>
    <t>Le Lieu</t>
  </si>
  <si>
    <t>Blonay</t>
  </si>
  <si>
    <t>Chardonne</t>
  </si>
  <si>
    <t>Corseaux</t>
  </si>
  <si>
    <t>Boussens</t>
  </si>
  <si>
    <t>La Chaux (Cossonay)</t>
  </si>
  <si>
    <t>Romanel-sur-Lausanne</t>
  </si>
  <si>
    <t>La Praz</t>
  </si>
  <si>
    <t>Premier</t>
  </si>
  <si>
    <t>Rances</t>
  </si>
  <si>
    <t>Begnins</t>
  </si>
  <si>
    <t>Bogis-Bossey</t>
  </si>
  <si>
    <t>Borex</t>
  </si>
  <si>
    <t>Chavannes-de-Bogis</t>
  </si>
  <si>
    <t>Chavannes-des-Bois</t>
  </si>
  <si>
    <t>Chéserex</t>
  </si>
  <si>
    <t>Coinsins</t>
  </si>
  <si>
    <t>Commugny</t>
  </si>
  <si>
    <t>Coppet</t>
  </si>
  <si>
    <t>Crassier</t>
  </si>
  <si>
    <t>Duillier</t>
  </si>
  <si>
    <t>Eysins</t>
  </si>
  <si>
    <t>Founex</t>
  </si>
  <si>
    <t>Genolier</t>
  </si>
  <si>
    <t>Gingins</t>
  </si>
  <si>
    <t>Givrins</t>
  </si>
  <si>
    <t>Gland</t>
  </si>
  <si>
    <t>Grens</t>
  </si>
  <si>
    <t>Mies</t>
  </si>
  <si>
    <t>Cottens</t>
  </si>
  <si>
    <t>Cuarnens</t>
  </si>
  <si>
    <t>Daillens</t>
  </si>
  <si>
    <t>Dizy</t>
  </si>
  <si>
    <t>Eclépens</t>
  </si>
  <si>
    <t>Pertes débiteurs</t>
  </si>
  <si>
    <t>Modif. Ant.</t>
  </si>
  <si>
    <t>Imputation forfaitaire</t>
  </si>
  <si>
    <t>Chavannes-près-Renens</t>
  </si>
  <si>
    <t>Chigny</t>
  </si>
  <si>
    <t>Impôt spécial affecté</t>
  </si>
  <si>
    <t>Impôt personnel</t>
  </si>
  <si>
    <t>Aigle</t>
  </si>
  <si>
    <t>Bex</t>
  </si>
  <si>
    <t>Arnex-sur-Orbe</t>
  </si>
  <si>
    <t>Ballaigues</t>
  </si>
  <si>
    <t>Baulmes</t>
  </si>
  <si>
    <t>Bavois</t>
  </si>
  <si>
    <t>Bofflens</t>
  </si>
  <si>
    <t>Bretonnières</t>
  </si>
  <si>
    <t>Chavornay</t>
  </si>
  <si>
    <t>Les Clées</t>
  </si>
  <si>
    <t>Montagny-près-Yverdon</t>
  </si>
  <si>
    <t>Oppens</t>
  </si>
  <si>
    <t>Orges</t>
  </si>
  <si>
    <t>Ursins</t>
  </si>
  <si>
    <t>Vugelles-La Mothe</t>
  </si>
  <si>
    <t>Corcelles-le-Jorat</t>
  </si>
  <si>
    <t>Essertes</t>
  </si>
  <si>
    <t>Maracon</t>
  </si>
  <si>
    <t>Montpreveyres</t>
  </si>
  <si>
    <t>Ropraz</t>
  </si>
  <si>
    <t>Servion</t>
  </si>
  <si>
    <t>Mutrux</t>
  </si>
  <si>
    <t>Novalles</t>
  </si>
  <si>
    <t>Onnens</t>
  </si>
  <si>
    <t>Provence</t>
  </si>
  <si>
    <t>Savigny</t>
  </si>
  <si>
    <t>Chexbres</t>
  </si>
  <si>
    <t>Villars-Epeney</t>
  </si>
  <si>
    <t>Puidoux</t>
  </si>
  <si>
    <t>Bussy-Chardonney</t>
  </si>
  <si>
    <t>Reverolle</t>
  </si>
  <si>
    <t>Romanel-sur-Morges</t>
  </si>
  <si>
    <t>Saint-Prex</t>
  </si>
  <si>
    <t>Saint-Sulpice</t>
  </si>
  <si>
    <t>Tolochenaz</t>
  </si>
  <si>
    <t>Vaux-sur-Morges</t>
  </si>
  <si>
    <t>Villars-Sainte-Croix</t>
  </si>
  <si>
    <t>La Rippe</t>
  </si>
  <si>
    <t>Saint-Cergue</t>
  </si>
  <si>
    <t>Signy-Avenex</t>
  </si>
  <si>
    <t>Tannay</t>
  </si>
  <si>
    <t>Trélex</t>
  </si>
  <si>
    <t>Le Vaud</t>
  </si>
  <si>
    <t>Vich</t>
  </si>
  <si>
    <t>L'Abergement</t>
  </si>
  <si>
    <t>Agiez</t>
  </si>
  <si>
    <t>Croy</t>
  </si>
  <si>
    <t>Juriens</t>
  </si>
  <si>
    <t>Lignerolle</t>
  </si>
  <si>
    <t>Montcherand</t>
  </si>
  <si>
    <t>Orbe</t>
  </si>
  <si>
    <t>Vallorbe</t>
  </si>
  <si>
    <t>Vaulion</t>
  </si>
  <si>
    <t>Vuiteboeuf</t>
  </si>
  <si>
    <t>Féchy</t>
  </si>
  <si>
    <t>Gimel</t>
  </si>
  <si>
    <t>Saint-Livres</t>
  </si>
  <si>
    <t>Saint-Oyens</t>
  </si>
  <si>
    <t>Saubraz</t>
  </si>
  <si>
    <t>Avenches</t>
  </si>
  <si>
    <t>Cudrefin</t>
  </si>
  <si>
    <t>Faoug</t>
  </si>
  <si>
    <t>Bettens</t>
  </si>
  <si>
    <t>Bournens</t>
  </si>
  <si>
    <t>Longirod</t>
  </si>
  <si>
    <t>Marchissy</t>
  </si>
  <si>
    <t>Mollens</t>
  </si>
  <si>
    <t>Saint-George</t>
  </si>
  <si>
    <t>Chavannes-le-Veyron</t>
  </si>
  <si>
    <t>Chevilly</t>
  </si>
  <si>
    <t>Cossonay</t>
  </si>
  <si>
    <t>Impôt à la source</t>
  </si>
  <si>
    <t>Pers. morales immeubles</t>
  </si>
  <si>
    <t>Impôt foncier</t>
  </si>
  <si>
    <t>Vulliens</t>
  </si>
  <si>
    <t>Champtauroz</t>
  </si>
  <si>
    <t>Chevroux</t>
  </si>
  <si>
    <t>Belmont-sur-Lausanne</t>
  </si>
  <si>
    <t>Cheseaux-sur-Lausanne</t>
  </si>
  <si>
    <t>Crissier</t>
  </si>
  <si>
    <t>Epalinges</t>
  </si>
  <si>
    <t>Jouxtens-Mézery</t>
  </si>
  <si>
    <t>Mathod</t>
  </si>
  <si>
    <t>Molondin</t>
  </si>
  <si>
    <t>Renens</t>
  </si>
  <si>
    <t>Valeyres-sous-Montagny</t>
  </si>
  <si>
    <t>Valeyres-sous-Ursins</t>
  </si>
  <si>
    <t>Orzens</t>
  </si>
  <si>
    <t>Pomy</t>
  </si>
  <si>
    <t>Rovray</t>
  </si>
  <si>
    <t>Suchy</t>
  </si>
  <si>
    <t>Suscévaz</t>
  </si>
  <si>
    <t>Treycovagnes</t>
  </si>
  <si>
    <t>Aclens</t>
  </si>
  <si>
    <t>Pers. physiques - revenu</t>
  </si>
  <si>
    <t xml:space="preserve">Pers. physiques - fortune </t>
  </si>
  <si>
    <t>Impôt sur la dépense (étrangers)</t>
  </si>
  <si>
    <t>Impôt récupéré après défalcation</t>
  </si>
  <si>
    <t>PPR</t>
  </si>
  <si>
    <t>PPF</t>
  </si>
  <si>
    <t>PMB</t>
  </si>
  <si>
    <t>PMC</t>
  </si>
  <si>
    <t>Bourg-en-Lavaux</t>
  </si>
  <si>
    <t>Tévenon</t>
  </si>
  <si>
    <t>Vully-les-Lacs</t>
  </si>
  <si>
    <t>Goumoëns</t>
  </si>
  <si>
    <t>Montilliez</t>
  </si>
  <si>
    <t>Jorat-Menthue</t>
  </si>
  <si>
    <t>Valbroye</t>
  </si>
  <si>
    <t>Oron</t>
  </si>
  <si>
    <t>Bussigny</t>
  </si>
  <si>
    <t>Arzier-Le Muids</t>
  </si>
  <si>
    <t>Montanaire</t>
  </si>
  <si>
    <t>Population selon FAO</t>
  </si>
  <si>
    <t xml:space="preserve">Rendement des impôts et taxes communaux  (en CHF)   </t>
  </si>
  <si>
    <t>CHF</t>
  </si>
  <si>
    <t xml:space="preserve">J) Liste des communes A--&gt;Z </t>
  </si>
  <si>
    <t>Résumé par commune</t>
  </si>
  <si>
    <t>Taux IFO</t>
  </si>
  <si>
    <t>Treytorrens (Payerne)</t>
  </si>
  <si>
    <t>Saint-Légier-La Chiésaz</t>
  </si>
  <si>
    <t>Jorat-Mézières</t>
  </si>
  <si>
    <t xml:space="preserve">Répartition CHF </t>
  </si>
  <si>
    <t xml:space="preserve">Pers. morales bénéfice </t>
  </si>
  <si>
    <t>Pers. morales  capital</t>
  </si>
  <si>
    <t>Communes 
LDecTer</t>
  </si>
  <si>
    <t>Remarques/corrections</t>
  </si>
  <si>
    <t>Impôt sur le revenu PP</t>
  </si>
  <si>
    <t>Impôt sur la fortune PP</t>
  </si>
  <si>
    <t>Impôt personnel fixe</t>
  </si>
  <si>
    <t>Impôt sur le bénéfice PM</t>
  </si>
  <si>
    <t>Impôt sur le capital PM</t>
  </si>
  <si>
    <t>Impôt sur la dépense (anc. Spécial étranger)</t>
  </si>
  <si>
    <t>Impôt complémentaire sur immeubles PM</t>
  </si>
  <si>
    <t>Impôt foncier (non normalisé)</t>
  </si>
  <si>
    <t>Sous-total impôts</t>
  </si>
  <si>
    <r>
      <t>4411</t>
    </r>
    <r>
      <rPr>
        <sz val="10"/>
        <color indexed="9"/>
        <rFont val="Calibri"/>
        <family val="2"/>
        <scheme val="minor"/>
      </rPr>
      <t xml:space="preserve"> (a)</t>
    </r>
  </si>
  <si>
    <t>Impôt sur les frontaliers</t>
  </si>
  <si>
    <t>Impôt sur les successions et donations</t>
  </si>
  <si>
    <t>Impôt sur les gains immobiliers</t>
  </si>
  <si>
    <t>Participation et remboursement du canton</t>
  </si>
  <si>
    <t>Total des impôts</t>
  </si>
  <si>
    <t>3301/319</t>
  </si>
  <si>
    <t>Pertes sur débiteurs (défalcations/remises)</t>
  </si>
  <si>
    <t>Modifications de taxations antérieures</t>
  </si>
  <si>
    <t>La Syndique/Le Syndic</t>
  </si>
  <si>
    <t>La Secrétaire Municipale/Le Secrétaire Municipal</t>
  </si>
  <si>
    <t>Signatures</t>
  </si>
  <si>
    <t>Prénoms/noms</t>
  </si>
  <si>
    <t>Rendement impôts communaux pour le décompte péréquatif 2021</t>
  </si>
  <si>
    <t>Crans</t>
  </si>
  <si>
    <t>Taux d'imposition 2021</t>
  </si>
  <si>
    <t>Taux impôt foncier 2021 en 0/00</t>
  </si>
  <si>
    <t>Population au 31.12.2021 selon FAO</t>
  </si>
  <si>
    <t>Nous confirmons l'exactitude et la validité de ces montants. Ils correspondent aux chiffres que nous (commune) vous avons communiqué précédemment. Nous confirmons également l'exactitude des informations supplémentaires relatives aux taux d'imposition ainsi qu'à la population. Ces données seront utilisées pour le calcul du décompte final de la péréquation 2021.</t>
  </si>
  <si>
    <t xml:space="preserve">  I m p ô t s   c o m m u n a u x</t>
  </si>
  <si>
    <t xml:space="preserve">  A u t r e s   i n f o r m a t i o n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</si>
</sst>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 _C_H_F_-;\-* #,##0.00\ _C_H_F_-;_-* &quot;-&quot;??\ _C_H_F_-;_-@_-"/>
    <numFmt numFmtId="165" formatCode="_ * #,##0.00_ ;_ * \-#,##0.00_ ;_ * &quot;-&quot;??_ ;_ @_ "/>
    <numFmt numFmtId="167" formatCode="#,##0.0"/>
    <numFmt numFmtId="170" formatCode="0.000"/>
    <numFmt numFmtId="171" formatCode="#,##0.000"/>
    <numFmt numFmtId="174" formatCode="0.0000"/>
    <numFmt numFmtId="175" formatCode="_-* #,##0_-;\-* #,##0_-;_-* &quot;-&quot;??_-;_-@_-"/>
    <numFmt numFmtId="176" formatCode="_ * #,##0_ ;_ * \-#,##0_ ;_ * &quot;-&quot;??_ ;_ @_ "/>
    <numFmt numFmtId="178" formatCode="_ * #,##0.000_ ;_ * \-#,##0.000_ ;_ * &quot;-&quot;??_ ;_ @_ "/>
    <numFmt numFmtId="179" formatCode="0_ ;\-0\ "/>
    <numFmt numFmtId="182" formatCode="[$-F800]dddd\,\ mmmm\ dd\,\ yyyy"/>
    <numFmt numFmtId="183" formatCode="[$-100C]d\ mmm\ yy;@"/>
  </numFmts>
  <fonts count="66"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10"/>
      <name val="Arial Narrow"/>
      <family val="2"/>
    </font>
    <font>
      <sz val="10"/>
      <name val="Arial"/>
      <family val="2"/>
    </font>
    <font>
      <sz val="8"/>
      <name val="Verdana"/>
      <family val="2"/>
    </font>
    <font>
      <sz val="10"/>
      <color indexed="8"/>
      <name val="Arial"/>
      <family val="2"/>
    </font>
    <font>
      <sz val="10"/>
      <name val="Times New Roman"/>
      <family val="1"/>
    </font>
    <font>
      <sz val="14"/>
      <name val="Times New Roman"/>
      <family val="1"/>
    </font>
    <font>
      <sz val="10"/>
      <name val="MS Sans Serif"/>
      <family val="2"/>
    </font>
    <font>
      <sz val="11"/>
      <color theme="1"/>
      <name val="Calibri"/>
      <family val="2"/>
      <scheme val="minor"/>
    </font>
    <font>
      <sz val="11"/>
      <color theme="0"/>
      <name val="Calibri"/>
      <family val="2"/>
      <scheme val="minor"/>
    </font>
    <font>
      <sz val="11"/>
      <name val="Calibri"/>
      <family val="2"/>
      <scheme val="minor"/>
    </font>
    <font>
      <i/>
      <sz val="11"/>
      <name val="Calibri"/>
      <family val="2"/>
      <scheme val="minor"/>
    </font>
    <font>
      <sz val="16"/>
      <name val="Calibri"/>
      <family val="2"/>
      <scheme val="minor"/>
    </font>
    <font>
      <sz val="24"/>
      <name val="Calibri"/>
      <family val="2"/>
      <scheme val="minor"/>
    </font>
    <font>
      <sz val="20"/>
      <name val="Calibri"/>
      <family val="2"/>
      <scheme val="minor"/>
    </font>
    <font>
      <sz val="10"/>
      <name val="Arial"/>
      <family val="2"/>
    </font>
    <font>
      <sz val="10"/>
      <name val="Calibri"/>
      <family val="2"/>
      <scheme val="minor"/>
    </font>
    <font>
      <sz val="12"/>
      <color theme="0"/>
      <name val="Trebuchet MS"/>
      <family val="2"/>
    </font>
    <font>
      <b/>
      <sz val="10"/>
      <name val="Calibri"/>
      <family val="2"/>
      <scheme val="minor"/>
    </font>
    <font>
      <sz val="11"/>
      <color theme="0"/>
      <name val="Calibri"/>
      <family val="2"/>
    </font>
    <font>
      <sz val="11"/>
      <name val="Calibri"/>
      <family val="2"/>
    </font>
    <font>
      <sz val="8"/>
      <name val="Helvetica"/>
    </font>
    <font>
      <sz val="10"/>
      <name val="Arial"/>
      <family val="2"/>
    </font>
    <font>
      <sz val="10"/>
      <color indexed="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9"/>
      <name val="Calibri"/>
      <family val="2"/>
      <scheme val="minor"/>
    </font>
    <font>
      <b/>
      <sz val="9"/>
      <color theme="1"/>
      <name val="Calibri"/>
      <family val="2"/>
      <scheme val="minor"/>
    </font>
    <font>
      <b/>
      <sz val="11"/>
      <color theme="0"/>
      <name val="Calibri"/>
      <family val="2"/>
      <scheme val="minor"/>
    </font>
    <font>
      <sz val="18"/>
      <name val="Calibri"/>
      <family val="2"/>
      <scheme val="minor"/>
    </font>
    <font>
      <sz val="10"/>
      <color indexed="8"/>
      <name val="Calibri"/>
      <family val="2"/>
      <scheme val="minor"/>
    </font>
    <font>
      <b/>
      <sz val="10"/>
      <color indexed="8"/>
      <name val="Calibri"/>
      <family val="2"/>
      <scheme val="minor"/>
    </font>
    <font>
      <sz val="10"/>
      <color theme="0"/>
      <name val="Calibri"/>
      <family val="2"/>
      <scheme val="minor"/>
    </font>
    <font>
      <sz val="10"/>
      <color indexed="9"/>
      <name val="Calibri"/>
      <family val="2"/>
      <scheme val="minor"/>
    </font>
    <font>
      <i/>
      <sz val="8"/>
      <name val="Calibri"/>
      <family val="2"/>
      <scheme val="minor"/>
    </font>
    <font>
      <b/>
      <sz val="18"/>
      <name val="Calibri"/>
      <family val="2"/>
      <scheme val="minor"/>
    </font>
  </fonts>
  <fills count="3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FFFF00"/>
        <bgColor indexed="64"/>
      </patternFill>
    </fill>
    <fill>
      <patternFill patternType="solid">
        <fgColor theme="6" tint="0.39997558519241921"/>
        <bgColor indexed="64"/>
      </patternFill>
    </fill>
  </fills>
  <borders count="27">
    <border>
      <left/>
      <right/>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indexed="8"/>
      </top>
      <bottom/>
      <diagonal/>
    </border>
    <border>
      <left style="hair">
        <color indexed="8"/>
      </left>
      <right style="hair">
        <color indexed="8"/>
      </right>
      <top style="hair">
        <color indexed="8"/>
      </top>
      <bottom style="hair">
        <color indexed="8"/>
      </bottom>
      <diagonal/>
    </border>
    <border>
      <left/>
      <right/>
      <top/>
      <bottom style="hair">
        <color indexed="64"/>
      </bottom>
      <diagonal/>
    </border>
  </borders>
  <cellStyleXfs count="668">
    <xf numFmtId="0" fontId="0" fillId="0" borderId="0"/>
    <xf numFmtId="0" fontId="20" fillId="0" borderId="1"/>
    <xf numFmtId="0" fontId="21" fillId="0" borderId="0"/>
    <xf numFmtId="0" fontId="20" fillId="0" borderId="2">
      <alignment vertical="top"/>
    </xf>
    <xf numFmtId="43" fontId="15" fillId="0" borderId="0" applyFont="0" applyFill="0" applyBorder="0" applyAlignment="0" applyProtection="0"/>
    <xf numFmtId="165" fontId="17" fillId="0" borderId="0" applyFont="0" applyFill="0" applyBorder="0" applyAlignment="0" applyProtection="0"/>
    <xf numFmtId="165" fontId="23" fillId="0" borderId="0" applyFont="0" applyFill="0" applyBorder="0" applyAlignment="0" applyProtection="0"/>
    <xf numFmtId="0" fontId="22" fillId="0" borderId="0"/>
    <xf numFmtId="0" fontId="19" fillId="0" borderId="0"/>
    <xf numFmtId="0" fontId="17" fillId="0" borderId="0"/>
    <xf numFmtId="0" fontId="23" fillId="0" borderId="0"/>
    <xf numFmtId="9" fontId="15" fillId="0" borderId="0" applyFont="0" applyFill="0" applyBorder="0" applyAlignment="0" applyProtection="0"/>
    <xf numFmtId="9" fontId="17" fillId="0" borderId="0" applyFont="0" applyFill="0" applyBorder="0" applyAlignment="0" applyProtection="0"/>
    <xf numFmtId="165" fontId="30" fillId="0" borderId="0" applyFont="0" applyFill="0" applyBorder="0" applyAlignment="0" applyProtection="0"/>
    <xf numFmtId="0" fontId="30" fillId="0" borderId="0"/>
    <xf numFmtId="165" fontId="14" fillId="0" borderId="0" applyFont="0" applyFill="0" applyBorder="0" applyAlignment="0" applyProtection="0"/>
    <xf numFmtId="0" fontId="14" fillId="0" borderId="0"/>
    <xf numFmtId="0" fontId="15"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7" fillId="0" borderId="0" applyFont="0" applyFill="0" applyBorder="0" applyAlignment="0" applyProtection="0"/>
    <xf numFmtId="0" fontId="13" fillId="0" borderId="0"/>
    <xf numFmtId="0" fontId="13" fillId="0" borderId="0"/>
    <xf numFmtId="0" fontId="13" fillId="0" borderId="0"/>
    <xf numFmtId="0" fontId="13" fillId="0" borderId="0"/>
    <xf numFmtId="0" fontId="17" fillId="0" borderId="0"/>
    <xf numFmtId="165" fontId="12"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165" fontId="11" fillId="0" borderId="0" applyFont="0" applyFill="0" applyBorder="0" applyAlignment="0" applyProtection="0"/>
    <xf numFmtId="0" fontId="11"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0" fontId="17" fillId="0" borderId="0"/>
    <xf numFmtId="0" fontId="17"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0" fontId="10"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7" fillId="0" borderId="0"/>
    <xf numFmtId="165" fontId="7"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17"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36" fillId="0" borderId="5" applyBorder="0">
      <alignment horizontal="center" textRotation="90"/>
    </xf>
    <xf numFmtId="0" fontId="37" fillId="0" borderId="0"/>
    <xf numFmtId="0" fontId="2" fillId="0" borderId="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165" fontId="2" fillId="0" borderId="0" applyFont="0" applyFill="0" applyBorder="0" applyAlignment="0" applyProtection="0"/>
    <xf numFmtId="0" fontId="2" fillId="0" borderId="0"/>
    <xf numFmtId="9" fontId="15"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5"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17" fillId="0" borderId="0"/>
    <xf numFmtId="0" fontId="38" fillId="0" borderId="0">
      <alignment vertical="top"/>
    </xf>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5" borderId="0" applyNumberFormat="0" applyBorder="0" applyAlignment="0" applyProtection="0"/>
    <xf numFmtId="0" fontId="41" fillId="0" borderId="0" applyNumberFormat="0" applyFill="0" applyBorder="0" applyAlignment="0" applyProtection="0"/>
    <xf numFmtId="0" fontId="42" fillId="26" borderId="16" applyNumberFormat="0" applyAlignment="0" applyProtection="0"/>
    <xf numFmtId="0" fontId="43" fillId="0" borderId="17" applyNumberFormat="0" applyFill="0" applyAlignment="0" applyProtection="0"/>
    <xf numFmtId="0" fontId="44" fillId="13" borderId="16" applyNumberFormat="0" applyAlignment="0" applyProtection="0"/>
    <xf numFmtId="0" fontId="45" fillId="9" borderId="0" applyNumberFormat="0" applyBorder="0" applyAlignment="0" applyProtection="0"/>
    <xf numFmtId="165" fontId="19" fillId="0" borderId="0" applyFont="0" applyFill="0" applyBorder="0" applyAlignment="0" applyProtection="0">
      <alignment vertical="top"/>
    </xf>
    <xf numFmtId="0" fontId="46" fillId="27" borderId="0" applyNumberFormat="0" applyBorder="0" applyAlignment="0" applyProtection="0"/>
    <xf numFmtId="0" fontId="22" fillId="0" borderId="0"/>
    <xf numFmtId="0" fontId="47" fillId="10" borderId="0" applyNumberFormat="0" applyBorder="0" applyAlignment="0" applyProtection="0"/>
    <xf numFmtId="0" fontId="48" fillId="26" borderId="18"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19"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28" borderId="23" applyNumberFormat="0" applyAlignment="0" applyProtection="0"/>
    <xf numFmtId="0" fontId="2" fillId="0" borderId="0"/>
    <xf numFmtId="165" fontId="2" fillId="0" borderId="0" applyFont="0" applyFill="0" applyBorder="0" applyAlignment="0" applyProtection="0"/>
    <xf numFmtId="0" fontId="20" fillId="0" borderId="24"/>
    <xf numFmtId="0" fontId="20" fillId="0" borderId="25">
      <alignment vertical="top"/>
    </xf>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9" fillId="0" borderId="0">
      <alignment vertical="top"/>
    </xf>
  </cellStyleXfs>
  <cellXfs count="231">
    <xf numFmtId="0" fontId="0" fillId="0" borderId="0" xfId="0"/>
    <xf numFmtId="175" fontId="25" fillId="3" borderId="0" xfId="4" applyNumberFormat="1" applyFont="1" applyFill="1" applyAlignment="1">
      <alignment horizontal="center"/>
    </xf>
    <xf numFmtId="175" fontId="25" fillId="3" borderId="0" xfId="4" applyNumberFormat="1" applyFont="1" applyFill="1"/>
    <xf numFmtId="43" fontId="25" fillId="3" borderId="0" xfId="4" applyFont="1" applyFill="1"/>
    <xf numFmtId="175" fontId="25" fillId="3" borderId="3" xfId="4" applyNumberFormat="1" applyFont="1" applyFill="1" applyBorder="1"/>
    <xf numFmtId="43" fontId="25" fillId="3" borderId="14" xfId="4" applyFont="1" applyFill="1" applyBorder="1"/>
    <xf numFmtId="175" fontId="25" fillId="6" borderId="14" xfId="4" applyNumberFormat="1" applyFont="1" applyFill="1" applyBorder="1"/>
    <xf numFmtId="0" fontId="25" fillId="6" borderId="0" xfId="0" applyFont="1" applyFill="1"/>
    <xf numFmtId="14" fontId="25" fillId="6" borderId="0" xfId="0" applyNumberFormat="1" applyFont="1" applyFill="1"/>
    <xf numFmtId="0" fontId="25" fillId="6" borderId="0" xfId="0" applyFont="1" applyFill="1" applyBorder="1"/>
    <xf numFmtId="0" fontId="26" fillId="6" borderId="0" xfId="0" applyFont="1" applyFill="1"/>
    <xf numFmtId="174" fontId="25" fillId="6" borderId="0" xfId="0" applyNumberFormat="1" applyFont="1" applyFill="1" applyBorder="1"/>
    <xf numFmtId="0" fontId="25" fillId="6" borderId="0" xfId="0" applyFont="1" applyFill="1" applyAlignment="1">
      <alignment horizontal="center" wrapText="1"/>
    </xf>
    <xf numFmtId="43" fontId="25" fillId="6" borderId="0" xfId="4" applyFont="1" applyFill="1"/>
    <xf numFmtId="3" fontId="25" fillId="6" borderId="0" xfId="0" applyNumberFormat="1" applyFont="1" applyFill="1"/>
    <xf numFmtId="2" fontId="25" fillId="6" borderId="0" xfId="0" applyNumberFormat="1" applyFont="1" applyFill="1"/>
    <xf numFmtId="0" fontId="25" fillId="6" borderId="0" xfId="0" applyFont="1" applyFill="1" applyAlignment="1">
      <alignment horizontal="center"/>
    </xf>
    <xf numFmtId="9" fontId="25" fillId="6" borderId="0" xfId="0" applyNumberFormat="1" applyFont="1" applyFill="1" applyBorder="1" applyAlignment="1">
      <alignment horizontal="center" vertical="top" wrapText="1"/>
    </xf>
    <xf numFmtId="2" fontId="25" fillId="6" borderId="0" xfId="0" applyNumberFormat="1" applyFont="1" applyFill="1" applyBorder="1" applyAlignment="1">
      <alignment horizontal="center"/>
    </xf>
    <xf numFmtId="10" fontId="25" fillId="6" borderId="14" xfId="0" applyNumberFormat="1" applyFont="1" applyFill="1" applyBorder="1" applyAlignment="1">
      <alignment horizontal="center" vertical="top" wrapText="1"/>
    </xf>
    <xf numFmtId="170" fontId="25" fillId="6" borderId="0" xfId="0" applyNumberFormat="1" applyFont="1" applyFill="1" applyBorder="1"/>
    <xf numFmtId="3" fontId="25" fillId="6" borderId="0" xfId="0" applyNumberFormat="1" applyFont="1" applyFill="1" applyBorder="1"/>
    <xf numFmtId="43" fontId="25" fillId="6" borderId="0" xfId="4" applyFont="1" applyFill="1" applyBorder="1"/>
    <xf numFmtId="0" fontId="25" fillId="6" borderId="14" xfId="0" applyFont="1" applyFill="1" applyBorder="1"/>
    <xf numFmtId="43" fontId="25" fillId="6" borderId="14" xfId="4" applyFont="1" applyFill="1" applyBorder="1"/>
    <xf numFmtId="0" fontId="25" fillId="6" borderId="0" xfId="0" applyFont="1" applyFill="1" applyAlignment="1">
      <alignment vertical="top"/>
    </xf>
    <xf numFmtId="0" fontId="27" fillId="6" borderId="0" xfId="0" applyFont="1" applyFill="1"/>
    <xf numFmtId="14" fontId="25" fillId="5" borderId="14" xfId="0" applyNumberFormat="1" applyFont="1" applyFill="1" applyBorder="1" applyAlignment="1">
      <alignment horizontal="center"/>
    </xf>
    <xf numFmtId="9" fontId="25" fillId="5" borderId="14" xfId="0" applyNumberFormat="1" applyFont="1" applyFill="1" applyBorder="1" applyAlignment="1">
      <alignment horizontal="center" vertical="top" wrapText="1"/>
    </xf>
    <xf numFmtId="10" fontId="25" fillId="5" borderId="14" xfId="0" applyNumberFormat="1" applyFont="1" applyFill="1" applyBorder="1" applyAlignment="1">
      <alignment horizontal="center"/>
    </xf>
    <xf numFmtId="0" fontId="25" fillId="6" borderId="0" xfId="0" applyFont="1" applyFill="1" applyBorder="1" applyAlignment="1"/>
    <xf numFmtId="0" fontId="25" fillId="6" borderId="0" xfId="0" applyFont="1" applyFill="1" applyBorder="1" applyAlignment="1">
      <alignment horizontal="left" vertical="top"/>
    </xf>
    <xf numFmtId="0" fontId="25" fillId="6" borderId="0" xfId="0" applyFont="1" applyFill="1" applyBorder="1" applyAlignment="1">
      <alignment horizontal="left"/>
    </xf>
    <xf numFmtId="3" fontId="25" fillId="5" borderId="14" xfId="0" applyNumberFormat="1" applyFont="1" applyFill="1" applyBorder="1"/>
    <xf numFmtId="3" fontId="25" fillId="6" borderId="14" xfId="0" applyNumberFormat="1" applyFont="1" applyFill="1" applyBorder="1"/>
    <xf numFmtId="3" fontId="25" fillId="6" borderId="14" xfId="0" applyNumberFormat="1" applyFont="1" applyFill="1" applyBorder="1" applyAlignment="1">
      <alignment horizontal="center"/>
    </xf>
    <xf numFmtId="9" fontId="25" fillId="5" borderId="14" xfId="0" applyNumberFormat="1" applyFont="1" applyFill="1" applyBorder="1" applyAlignment="1">
      <alignment horizontal="center"/>
    </xf>
    <xf numFmtId="0" fontId="25" fillId="5" borderId="14" xfId="0" applyFont="1" applyFill="1" applyBorder="1" applyAlignment="1">
      <alignment horizontal="center" vertical="top" wrapText="1"/>
    </xf>
    <xf numFmtId="0" fontId="25" fillId="6" borderId="4" xfId="0" applyFont="1" applyFill="1" applyBorder="1" applyAlignment="1">
      <alignment horizontal="center" vertical="center" wrapText="1"/>
    </xf>
    <xf numFmtId="176" fontId="25" fillId="6" borderId="14" xfId="4" applyNumberFormat="1" applyFont="1" applyFill="1" applyBorder="1"/>
    <xf numFmtId="175" fontId="25" fillId="6" borderId="15" xfId="4" applyNumberFormat="1" applyFont="1" applyFill="1" applyBorder="1"/>
    <xf numFmtId="0" fontId="25" fillId="6" borderId="7" xfId="0" applyFont="1" applyFill="1" applyBorder="1"/>
    <xf numFmtId="2" fontId="25" fillId="6" borderId="4" xfId="0" applyNumberFormat="1" applyFont="1" applyFill="1" applyBorder="1"/>
    <xf numFmtId="0" fontId="25" fillId="6" borderId="0" xfId="0" quotePrefix="1" applyFont="1" applyFill="1" applyBorder="1"/>
    <xf numFmtId="170" fontId="25" fillId="6" borderId="14" xfId="0" applyNumberFormat="1" applyFont="1" applyFill="1" applyBorder="1"/>
    <xf numFmtId="174" fontId="25" fillId="6" borderId="14" xfId="0" applyNumberFormat="1" applyFont="1" applyFill="1" applyBorder="1"/>
    <xf numFmtId="0" fontId="28" fillId="6" borderId="0" xfId="0" applyFont="1" applyFill="1"/>
    <xf numFmtId="0" fontId="27" fillId="6" borderId="0" xfId="0" applyFont="1" applyFill="1" applyBorder="1"/>
    <xf numFmtId="175" fontId="25" fillId="6" borderId="0" xfId="4" applyNumberFormat="1" applyFont="1" applyFill="1"/>
    <xf numFmtId="0" fontId="25" fillId="5" borderId="14" xfId="0" applyFont="1" applyFill="1" applyBorder="1"/>
    <xf numFmtId="175" fontId="25" fillId="5" borderId="14" xfId="4" applyNumberFormat="1" applyFont="1" applyFill="1" applyBorder="1"/>
    <xf numFmtId="0" fontId="25" fillId="5" borderId="14" xfId="4" applyNumberFormat="1" applyFont="1" applyFill="1" applyBorder="1" applyAlignment="1">
      <alignment horizontal="center"/>
    </xf>
    <xf numFmtId="175" fontId="25" fillId="6" borderId="0" xfId="4" applyNumberFormat="1" applyFont="1" applyFill="1" applyBorder="1"/>
    <xf numFmtId="43" fontId="25" fillId="5" borderId="14" xfId="4" applyFont="1" applyFill="1" applyBorder="1" applyAlignment="1">
      <alignment horizontal="center"/>
    </xf>
    <xf numFmtId="10" fontId="25" fillId="6" borderId="3" xfId="11" applyNumberFormat="1" applyFont="1" applyFill="1" applyBorder="1"/>
    <xf numFmtId="2" fontId="25" fillId="6" borderId="14" xfId="0" applyNumberFormat="1" applyFont="1" applyFill="1" applyBorder="1" applyAlignment="1"/>
    <xf numFmtId="2" fontId="25" fillId="5" borderId="4" xfId="0" applyNumberFormat="1" applyFont="1" applyFill="1" applyBorder="1" applyAlignment="1"/>
    <xf numFmtId="2" fontId="25" fillId="6" borderId="14" xfId="4" applyNumberFormat="1" applyFont="1" applyFill="1" applyBorder="1"/>
    <xf numFmtId="175" fontId="25" fillId="5" borderId="14" xfId="4" applyNumberFormat="1" applyFont="1" applyFill="1" applyBorder="1" applyAlignment="1">
      <alignment horizontal="center" vertical="center" wrapText="1"/>
    </xf>
    <xf numFmtId="10" fontId="25" fillId="5" borderId="15" xfId="0" applyNumberFormat="1" applyFont="1" applyFill="1" applyBorder="1" applyAlignment="1">
      <alignment horizontal="center"/>
    </xf>
    <xf numFmtId="0" fontId="25" fillId="6" borderId="14" xfId="0" applyFont="1" applyFill="1" applyBorder="1" applyAlignment="1">
      <alignment horizontal="right"/>
    </xf>
    <xf numFmtId="9" fontId="25" fillId="5" borderId="14" xfId="11" applyFont="1" applyFill="1" applyBorder="1"/>
    <xf numFmtId="165" fontId="25" fillId="6" borderId="0" xfId="0" applyNumberFormat="1" applyFont="1" applyFill="1"/>
    <xf numFmtId="0" fontId="25" fillId="6" borderId="0" xfId="0" applyFont="1" applyFill="1" applyBorder="1" applyAlignment="1">
      <alignment horizontal="right"/>
    </xf>
    <xf numFmtId="43" fontId="25" fillId="5" borderId="15" xfId="4" applyFont="1" applyFill="1" applyBorder="1"/>
    <xf numFmtId="167" fontId="25" fillId="5" borderId="14" xfId="0" applyNumberFormat="1" applyFont="1" applyFill="1" applyBorder="1" applyAlignment="1">
      <alignment horizontal="center"/>
    </xf>
    <xf numFmtId="43" fontId="25" fillId="3" borderId="0" xfId="4" applyFont="1" applyFill="1" applyAlignment="1">
      <alignment horizontal="center"/>
    </xf>
    <xf numFmtId="43" fontId="25" fillId="3" borderId="0" xfId="4" applyFont="1" applyFill="1" applyBorder="1" applyAlignment="1">
      <alignment horizontal="center"/>
    </xf>
    <xf numFmtId="43" fontId="25" fillId="3" borderId="0" xfId="4" applyFont="1" applyFill="1" applyBorder="1" applyAlignment="1">
      <alignment horizontal="left"/>
    </xf>
    <xf numFmtId="43" fontId="26" fillId="3" borderId="0" xfId="4" applyFont="1" applyFill="1"/>
    <xf numFmtId="43" fontId="25" fillId="3" borderId="0" xfId="4" applyFont="1" applyFill="1" applyAlignment="1">
      <alignment horizontal="center" vertical="top" wrapText="1"/>
    </xf>
    <xf numFmtId="43" fontId="24" fillId="4" borderId="14" xfId="4" applyFont="1" applyFill="1" applyBorder="1" applyAlignment="1">
      <alignment horizontal="center"/>
    </xf>
    <xf numFmtId="43" fontId="25" fillId="2" borderId="5" xfId="4" applyFont="1" applyFill="1" applyBorder="1"/>
    <xf numFmtId="43" fontId="25" fillId="2" borderId="0" xfId="4" applyFont="1" applyFill="1" applyBorder="1"/>
    <xf numFmtId="43" fontId="25" fillId="0" borderId="9" xfId="4" applyFont="1" applyFill="1" applyBorder="1"/>
    <xf numFmtId="43" fontId="25" fillId="0" borderId="0" xfId="4" applyFont="1" applyFill="1"/>
    <xf numFmtId="43" fontId="25" fillId="3" borderId="0" xfId="4" applyFont="1" applyFill="1" applyBorder="1"/>
    <xf numFmtId="179" fontId="27" fillId="3" borderId="0" xfId="4" applyNumberFormat="1" applyFont="1" applyFill="1" applyAlignment="1">
      <alignment horizontal="left"/>
    </xf>
    <xf numFmtId="179" fontId="25" fillId="3" borderId="0" xfId="4" applyNumberFormat="1" applyFont="1" applyFill="1" applyAlignment="1">
      <alignment horizontal="left"/>
    </xf>
    <xf numFmtId="179" fontId="25" fillId="3" borderId="5" xfId="4" applyNumberFormat="1" applyFont="1" applyFill="1" applyBorder="1" applyAlignment="1">
      <alignment horizontal="center"/>
    </xf>
    <xf numFmtId="179" fontId="25" fillId="0" borderId="5" xfId="4" applyNumberFormat="1" applyFont="1" applyFill="1" applyBorder="1" applyAlignment="1">
      <alignment horizontal="center"/>
    </xf>
    <xf numFmtId="179" fontId="25" fillId="3" borderId="14" xfId="4" applyNumberFormat="1" applyFont="1" applyFill="1" applyBorder="1" applyAlignment="1">
      <alignment horizontal="center"/>
    </xf>
    <xf numFmtId="179" fontId="25" fillId="3" borderId="0" xfId="4" applyNumberFormat="1" applyFont="1" applyFill="1" applyAlignment="1">
      <alignment horizontal="center"/>
    </xf>
    <xf numFmtId="175" fontId="35" fillId="3" borderId="0" xfId="4" applyNumberFormat="1" applyFont="1" applyFill="1"/>
    <xf numFmtId="43" fontId="34" fillId="4" borderId="4" xfId="4" applyFont="1" applyFill="1" applyBorder="1" applyAlignment="1">
      <alignment horizontal="center"/>
    </xf>
    <xf numFmtId="43" fontId="24" fillId="4" borderId="12" xfId="4" applyFont="1" applyFill="1" applyBorder="1" applyAlignment="1">
      <alignment horizontal="center"/>
    </xf>
    <xf numFmtId="14" fontId="34" fillId="4" borderId="4" xfId="0" applyNumberFormat="1" applyFont="1" applyFill="1" applyBorder="1" applyAlignment="1">
      <alignment horizontal="center"/>
    </xf>
    <xf numFmtId="0" fontId="25" fillId="5" borderId="14" xfId="0" applyFont="1" applyFill="1" applyBorder="1" applyAlignment="1">
      <alignment horizontal="center"/>
    </xf>
    <xf numFmtId="0" fontId="34" fillId="4" borderId="4" xfId="4" quotePrefix="1" applyNumberFormat="1" applyFont="1" applyFill="1" applyBorder="1" applyAlignment="1">
      <alignment horizontal="center"/>
    </xf>
    <xf numFmtId="171" fontId="25" fillId="6" borderId="0" xfId="0" applyNumberFormat="1" applyFont="1" applyFill="1"/>
    <xf numFmtId="175" fontId="25" fillId="3" borderId="15" xfId="4" applyNumberFormat="1" applyFont="1" applyFill="1" applyBorder="1" applyAlignment="1">
      <alignment horizontal="center"/>
    </xf>
    <xf numFmtId="0" fontId="25" fillId="6" borderId="0" xfId="0" quotePrefix="1" applyFont="1" applyFill="1" applyBorder="1" applyAlignment="1"/>
    <xf numFmtId="43" fontId="25" fillId="3" borderId="0" xfId="4" applyFont="1" applyFill="1"/>
    <xf numFmtId="43" fontId="35" fillId="7" borderId="5" xfId="4" applyFont="1" applyFill="1" applyBorder="1"/>
    <xf numFmtId="178" fontId="25" fillId="6" borderId="0" xfId="0" quotePrefix="1" applyNumberFormat="1" applyFont="1" applyFill="1" applyAlignment="1">
      <alignment horizontal="right"/>
    </xf>
    <xf numFmtId="164" fontId="25" fillId="6" borderId="0" xfId="0" applyNumberFormat="1" applyFont="1" applyFill="1"/>
    <xf numFmtId="43" fontId="24" fillId="7" borderId="14" xfId="4" applyFont="1" applyFill="1" applyBorder="1" applyAlignment="1">
      <alignment horizontal="center"/>
    </xf>
    <xf numFmtId="0" fontId="25" fillId="6" borderId="0" xfId="0" applyFont="1" applyFill="1" applyBorder="1"/>
    <xf numFmtId="0" fontId="25" fillId="6" borderId="0" xfId="0" applyFont="1" applyFill="1" applyBorder="1" applyAlignment="1">
      <alignment horizontal="left"/>
    </xf>
    <xf numFmtId="43" fontId="25" fillId="3" borderId="14" xfId="4" applyFont="1" applyFill="1" applyBorder="1"/>
    <xf numFmtId="43" fontId="35" fillId="3" borderId="5" xfId="4" applyFont="1" applyFill="1" applyBorder="1"/>
    <xf numFmtId="43" fontId="25" fillId="3" borderId="14" xfId="4" applyFont="1" applyFill="1" applyBorder="1"/>
    <xf numFmtId="43" fontId="35" fillId="3" borderId="5" xfId="4" applyFont="1" applyFill="1" applyBorder="1"/>
    <xf numFmtId="43" fontId="25" fillId="2" borderId="14" xfId="4" applyFont="1" applyFill="1" applyBorder="1"/>
    <xf numFmtId="43" fontId="25" fillId="3" borderId="9" xfId="4" applyNumberFormat="1" applyFont="1" applyFill="1" applyBorder="1"/>
    <xf numFmtId="43" fontId="25" fillId="3" borderId="9" xfId="4" applyNumberFormat="1" applyFont="1" applyFill="1" applyBorder="1"/>
    <xf numFmtId="43" fontId="25" fillId="3" borderId="9" xfId="4" applyNumberFormat="1" applyFont="1" applyFill="1" applyBorder="1"/>
    <xf numFmtId="43" fontId="25" fillId="3" borderId="5" xfId="4" applyFont="1" applyFill="1" applyBorder="1" applyAlignment="1">
      <alignment horizontal="center"/>
    </xf>
    <xf numFmtId="43" fontId="25" fillId="3" borderId="4" xfId="4" applyFont="1" applyFill="1" applyBorder="1" applyAlignment="1">
      <alignment horizontal="center"/>
    </xf>
    <xf numFmtId="43" fontId="25" fillId="3" borderId="3" xfId="4" applyFont="1" applyFill="1" applyBorder="1" applyAlignment="1">
      <alignment horizontal="center"/>
    </xf>
    <xf numFmtId="175" fontId="25" fillId="3" borderId="11" xfId="4" applyNumberFormat="1" applyFont="1" applyFill="1" applyBorder="1"/>
    <xf numFmtId="175" fontId="25" fillId="3" borderId="12" xfId="4" applyNumberFormat="1" applyFont="1" applyFill="1" applyBorder="1"/>
    <xf numFmtId="175" fontId="25" fillId="3" borderId="13" xfId="4" applyNumberFormat="1" applyFont="1" applyFill="1" applyBorder="1"/>
    <xf numFmtId="43" fontId="25" fillId="3" borderId="0" xfId="4" applyFont="1" applyFill="1"/>
    <xf numFmtId="171" fontId="9" fillId="6" borderId="14" xfId="0" applyNumberFormat="1" applyFont="1" applyFill="1" applyBorder="1"/>
    <xf numFmtId="167" fontId="9" fillId="5" borderId="14" xfId="0" applyNumberFormat="1" applyFont="1" applyFill="1" applyBorder="1"/>
    <xf numFmtId="0" fontId="25" fillId="6" borderId="0" xfId="0" applyFont="1" applyFill="1"/>
    <xf numFmtId="0" fontId="25" fillId="6" borderId="0" xfId="0" applyFont="1" applyFill="1" applyBorder="1"/>
    <xf numFmtId="10" fontId="25" fillId="5" borderId="14" xfId="0" applyNumberFormat="1" applyFont="1" applyFill="1" applyBorder="1" applyAlignment="1">
      <alignment horizontal="center"/>
    </xf>
    <xf numFmtId="43" fontId="35" fillId="7" borderId="14" xfId="4" applyFont="1" applyFill="1" applyBorder="1"/>
    <xf numFmtId="43" fontId="25" fillId="3" borderId="0" xfId="4" applyFont="1" applyFill="1"/>
    <xf numFmtId="43" fontId="25" fillId="3" borderId="5" xfId="4" applyFont="1" applyFill="1" applyBorder="1"/>
    <xf numFmtId="43" fontId="25" fillId="3" borderId="3" xfId="4" applyFont="1" applyFill="1" applyBorder="1"/>
    <xf numFmtId="43" fontId="25" fillId="2" borderId="0" xfId="4" applyFont="1" applyFill="1" applyBorder="1"/>
    <xf numFmtId="43" fontId="25" fillId="3" borderId="0" xfId="4" applyFont="1" applyFill="1" applyBorder="1"/>
    <xf numFmtId="43" fontId="25" fillId="3" borderId="13" xfId="4" applyFont="1" applyFill="1" applyBorder="1"/>
    <xf numFmtId="43" fontId="25" fillId="3" borderId="9" xfId="4" applyFont="1" applyFill="1" applyBorder="1"/>
    <xf numFmtId="43" fontId="25" fillId="3" borderId="8" xfId="4" applyFont="1" applyFill="1" applyBorder="1"/>
    <xf numFmtId="43" fontId="35" fillId="3" borderId="0" xfId="4" applyFont="1" applyFill="1" applyBorder="1"/>
    <xf numFmtId="43" fontId="25" fillId="3" borderId="10" xfId="4" applyFont="1" applyFill="1" applyBorder="1"/>
    <xf numFmtId="43" fontId="25" fillId="3" borderId="4" xfId="4" applyFont="1" applyFill="1" applyBorder="1" applyAlignment="1">
      <alignment horizontal="center" vertical="top" wrapText="1"/>
    </xf>
    <xf numFmtId="43" fontId="25" fillId="3" borderId="5" xfId="4" applyFont="1" applyFill="1" applyBorder="1" applyAlignment="1">
      <alignment horizontal="center" vertical="top" wrapText="1"/>
    </xf>
    <xf numFmtId="43" fontId="25" fillId="3" borderId="3" xfId="4" applyFont="1" applyFill="1" applyBorder="1" applyAlignment="1">
      <alignment horizontal="center" vertical="top" wrapText="1"/>
    </xf>
    <xf numFmtId="170" fontId="25" fillId="5" borderId="14" xfId="0" applyNumberFormat="1" applyFont="1" applyFill="1" applyBorder="1" applyAlignment="1">
      <alignment horizontal="right" vertical="top" wrapText="1"/>
    </xf>
    <xf numFmtId="170" fontId="25" fillId="6" borderId="14" xfId="0" applyNumberFormat="1" applyFont="1" applyFill="1" applyBorder="1"/>
    <xf numFmtId="175" fontId="25" fillId="3" borderId="0" xfId="4" applyNumberFormat="1" applyFont="1" applyFill="1" applyAlignment="1">
      <alignment horizontal="center" vertical="top" wrapText="1"/>
    </xf>
    <xf numFmtId="43" fontId="25" fillId="3" borderId="0" xfId="4" applyNumberFormat="1" applyFont="1" applyFill="1" applyAlignment="1">
      <alignment horizontal="center" vertical="top" wrapText="1"/>
    </xf>
    <xf numFmtId="43" fontId="25" fillId="6" borderId="9" xfId="4" applyFont="1" applyFill="1" applyBorder="1"/>
    <xf numFmtId="43" fontId="25" fillId="31" borderId="9" xfId="4" applyFont="1" applyFill="1" applyBorder="1"/>
    <xf numFmtId="43" fontId="25" fillId="3" borderId="0" xfId="4" applyFont="1" applyFill="1" applyBorder="1" applyAlignment="1">
      <alignment horizontal="center" vertical="top" wrapText="1"/>
    </xf>
    <xf numFmtId="43" fontId="24" fillId="3" borderId="0" xfId="4" applyFont="1" applyFill="1" applyBorder="1" applyAlignment="1">
      <alignment horizontal="center" vertical="center" textRotation="90" wrapText="1"/>
    </xf>
    <xf numFmtId="43" fontId="56" fillId="3" borderId="0" xfId="4" applyFont="1" applyFill="1"/>
    <xf numFmtId="43" fontId="57" fillId="3" borderId="0" xfId="4" applyFont="1" applyFill="1"/>
    <xf numFmtId="0" fontId="25" fillId="6" borderId="14" xfId="0" applyNumberFormat="1" applyFont="1" applyFill="1" applyBorder="1"/>
    <xf numFmtId="43" fontId="35" fillId="32" borderId="5" xfId="4" applyFont="1" applyFill="1" applyBorder="1"/>
    <xf numFmtId="43" fontId="25" fillId="32" borderId="9" xfId="4" applyNumberFormat="1" applyFont="1" applyFill="1" applyBorder="1"/>
    <xf numFmtId="43" fontId="25" fillId="32" borderId="0" xfId="4" applyFont="1" applyFill="1"/>
    <xf numFmtId="43" fontId="25" fillId="32" borderId="9" xfId="4" applyFont="1" applyFill="1" applyBorder="1"/>
    <xf numFmtId="43" fontId="35" fillId="3" borderId="5" xfId="4" applyFont="1" applyFill="1" applyBorder="1" applyAlignment="1">
      <alignment horizontal="center"/>
    </xf>
    <xf numFmtId="43" fontId="25" fillId="32" borderId="0" xfId="4" applyFont="1" applyFill="1" applyBorder="1" applyAlignment="1">
      <alignment horizontal="center" vertical="top" wrapText="1"/>
    </xf>
    <xf numFmtId="43" fontId="25" fillId="29" borderId="0" xfId="4" applyFont="1" applyFill="1"/>
    <xf numFmtId="43" fontId="25" fillId="29" borderId="0" xfId="4" applyFont="1" applyFill="1" applyBorder="1" applyAlignment="1">
      <alignment horizontal="left"/>
    </xf>
    <xf numFmtId="43" fontId="24" fillId="29" borderId="0" xfId="4" applyFont="1" applyFill="1" applyBorder="1" applyAlignment="1">
      <alignment horizontal="center" vertical="center" textRotation="90" wrapText="1"/>
    </xf>
    <xf numFmtId="43" fontId="25" fillId="29" borderId="0" xfId="4" applyFont="1" applyFill="1" applyAlignment="1">
      <alignment horizontal="center" vertical="top" wrapText="1"/>
    </xf>
    <xf numFmtId="43" fontId="25" fillId="29" borderId="0" xfId="4" applyFont="1" applyFill="1" applyAlignment="1">
      <alignment horizontal="center"/>
    </xf>
    <xf numFmtId="43" fontId="25" fillId="29" borderId="0" xfId="4" applyFont="1" applyFill="1" applyBorder="1" applyAlignment="1">
      <alignment horizontal="center" vertical="top" wrapText="1"/>
    </xf>
    <xf numFmtId="43" fontId="56" fillId="29" borderId="0" xfId="4" applyFont="1" applyFill="1"/>
    <xf numFmtId="43" fontId="25" fillId="29" borderId="0" xfId="4" applyFont="1" applyFill="1" applyBorder="1"/>
    <xf numFmtId="43" fontId="35" fillId="32" borderId="5" xfId="4" applyFont="1" applyFill="1" applyBorder="1" applyAlignment="1">
      <alignment horizontal="center"/>
    </xf>
    <xf numFmtId="43" fontId="31" fillId="30" borderId="0" xfId="4" applyFont="1" applyFill="1" applyBorder="1" applyAlignment="1" applyProtection="1">
      <alignment vertical="center"/>
      <protection locked="0"/>
    </xf>
    <xf numFmtId="43" fontId="31" fillId="30" borderId="0" xfId="4" applyFont="1" applyFill="1" applyBorder="1" applyAlignment="1" applyProtection="1">
      <alignment vertical="center" wrapText="1"/>
      <protection locked="0"/>
    </xf>
    <xf numFmtId="0" fontId="31" fillId="3" borderId="0" xfId="667" applyFont="1" applyFill="1" applyAlignment="1" applyProtection="1">
      <alignment horizontal="left" vertical="top"/>
      <protection locked="0"/>
    </xf>
    <xf numFmtId="43" fontId="25" fillId="32" borderId="9" xfId="4" applyNumberFormat="1" applyFont="1" applyFill="1" applyBorder="1" applyAlignment="1">
      <alignment horizontal="center"/>
    </xf>
    <xf numFmtId="0" fontId="25" fillId="33" borderId="0" xfId="17" applyFont="1" applyFill="1" applyProtection="1"/>
    <xf numFmtId="0" fontId="28" fillId="33" borderId="0" xfId="17" applyFont="1" applyFill="1" applyProtection="1"/>
    <xf numFmtId="0" fontId="31" fillId="33" borderId="0" xfId="17" applyFont="1" applyFill="1" applyAlignment="1" applyProtection="1">
      <alignment horizontal="right"/>
    </xf>
    <xf numFmtId="0" fontId="29" fillId="33" borderId="0" xfId="17" applyFont="1" applyFill="1" applyProtection="1"/>
    <xf numFmtId="0" fontId="29" fillId="33" borderId="0" xfId="17" applyFont="1" applyFill="1" applyAlignment="1" applyProtection="1">
      <alignment horizontal="right"/>
    </xf>
    <xf numFmtId="0" fontId="31" fillId="33" borderId="0" xfId="17" applyFont="1" applyFill="1" applyProtection="1"/>
    <xf numFmtId="0" fontId="60" fillId="3" borderId="0" xfId="667" applyFont="1" applyFill="1" applyAlignment="1" applyProtection="1">
      <alignment horizontal="left" vertical="top" wrapText="1"/>
    </xf>
    <xf numFmtId="0" fontId="60" fillId="3" borderId="0" xfId="667" applyFont="1" applyFill="1" applyAlignment="1" applyProtection="1">
      <alignment horizontal="left" vertical="top"/>
    </xf>
    <xf numFmtId="0" fontId="31" fillId="3" borderId="0" xfId="17" applyFont="1" applyFill="1" applyProtection="1"/>
    <xf numFmtId="0" fontId="31" fillId="3" borderId="0" xfId="17" applyFont="1" applyFill="1" applyAlignment="1" applyProtection="1">
      <alignment horizontal="right"/>
    </xf>
    <xf numFmtId="0" fontId="32" fillId="4" borderId="15" xfId="17" applyFont="1" applyFill="1" applyBorder="1" applyProtection="1"/>
    <xf numFmtId="0" fontId="24" fillId="4" borderId="6" xfId="17" applyFont="1" applyFill="1" applyBorder="1" applyProtection="1"/>
    <xf numFmtId="0" fontId="58" fillId="4" borderId="6" xfId="17" applyFont="1" applyFill="1" applyBorder="1" applyAlignment="1" applyProtection="1">
      <alignment horizontal="center"/>
    </xf>
    <xf numFmtId="0" fontId="58" fillId="4" borderId="7" xfId="17" applyFont="1" applyFill="1" applyBorder="1" applyAlignment="1" applyProtection="1">
      <alignment horizontal="center"/>
    </xf>
    <xf numFmtId="0" fontId="31" fillId="33" borderId="0" xfId="17" applyFont="1" applyFill="1" applyAlignment="1" applyProtection="1">
      <alignment vertical="center"/>
    </xf>
    <xf numFmtId="0" fontId="60" fillId="3" borderId="0" xfId="667" applyFont="1" applyFill="1" applyAlignment="1" applyProtection="1">
      <alignment horizontal="left" vertical="center" wrapText="1"/>
    </xf>
    <xf numFmtId="0" fontId="60" fillId="3" borderId="0" xfId="667" applyFont="1" applyFill="1" applyAlignment="1" applyProtection="1">
      <alignment horizontal="left" vertical="center"/>
    </xf>
    <xf numFmtId="43" fontId="31" fillId="3" borderId="0" xfId="4" applyFont="1" applyFill="1" applyBorder="1" applyAlignment="1" applyProtection="1">
      <alignment vertical="center"/>
    </xf>
    <xf numFmtId="0" fontId="61" fillId="3" borderId="0" xfId="667" applyFont="1" applyFill="1" applyAlignment="1" applyProtection="1">
      <alignment horizontal="left" vertical="center"/>
    </xf>
    <xf numFmtId="43" fontId="33" fillId="3" borderId="0" xfId="4" applyFont="1" applyFill="1" applyBorder="1" applyAlignment="1" applyProtection="1">
      <alignment vertical="center"/>
    </xf>
    <xf numFmtId="43" fontId="62" fillId="3" borderId="0" xfId="4" applyFont="1" applyFill="1" applyBorder="1" applyAlignment="1" applyProtection="1">
      <alignment vertical="center"/>
    </xf>
    <xf numFmtId="0" fontId="25" fillId="33" borderId="0" xfId="17" applyFont="1" applyFill="1" applyAlignment="1" applyProtection="1">
      <alignment vertical="center"/>
    </xf>
    <xf numFmtId="0" fontId="32" fillId="4" borderId="15" xfId="17" applyFont="1" applyFill="1" applyBorder="1" applyAlignment="1" applyProtection="1">
      <alignment vertical="center"/>
    </xf>
    <xf numFmtId="0" fontId="24" fillId="4" borderId="6" xfId="17" applyFont="1" applyFill="1" applyBorder="1" applyAlignment="1" applyProtection="1">
      <alignment vertical="center"/>
    </xf>
    <xf numFmtId="43" fontId="24" fillId="4" borderId="6" xfId="4" applyFont="1" applyFill="1" applyBorder="1" applyAlignment="1" applyProtection="1">
      <alignment vertical="center"/>
    </xf>
    <xf numFmtId="43" fontId="24" fillId="4" borderId="7" xfId="4" applyFont="1" applyFill="1" applyBorder="1" applyAlignment="1" applyProtection="1">
      <alignment vertical="center"/>
    </xf>
    <xf numFmtId="0" fontId="31" fillId="3" borderId="0" xfId="667" applyFont="1" applyFill="1" applyAlignment="1" applyProtection="1">
      <alignment horizontal="left" vertical="center" wrapText="1"/>
    </xf>
    <xf numFmtId="0" fontId="31" fillId="3" borderId="0" xfId="667" applyFont="1" applyFill="1" applyAlignment="1" applyProtection="1">
      <alignment horizontal="left" vertical="center"/>
    </xf>
    <xf numFmtId="0" fontId="31" fillId="3" borderId="0" xfId="17" applyFont="1" applyFill="1" applyAlignment="1" applyProtection="1">
      <alignment vertical="center"/>
    </xf>
    <xf numFmtId="175" fontId="31" fillId="3" borderId="0" xfId="4" applyNumberFormat="1" applyFont="1" applyFill="1" applyBorder="1" applyAlignment="1" applyProtection="1">
      <alignment vertical="center"/>
    </xf>
    <xf numFmtId="43" fontId="24" fillId="4" borderId="6" xfId="4" applyFont="1" applyFill="1" applyBorder="1" applyProtection="1"/>
    <xf numFmtId="43" fontId="24" fillId="4" borderId="7" xfId="4" applyFont="1" applyFill="1" applyBorder="1" applyProtection="1"/>
    <xf numFmtId="43" fontId="31" fillId="3" borderId="0" xfId="4" applyFont="1" applyFill="1" applyBorder="1" applyProtection="1"/>
    <xf numFmtId="183" fontId="31" fillId="3" borderId="0" xfId="667" applyNumberFormat="1" applyFont="1" applyFill="1" applyAlignment="1" applyProtection="1">
      <alignment horizontal="left" vertical="top" wrapText="1"/>
    </xf>
    <xf numFmtId="0" fontId="31" fillId="3" borderId="0" xfId="667" applyFont="1" applyFill="1" applyAlignment="1" applyProtection="1">
      <alignment horizontal="left" vertical="top"/>
    </xf>
    <xf numFmtId="0" fontId="31" fillId="3" borderId="0" xfId="667" applyFont="1" applyFill="1" applyAlignment="1" applyProtection="1">
      <alignment horizontal="left" vertical="top" wrapText="1"/>
    </xf>
    <xf numFmtId="0" fontId="64" fillId="3" borderId="0" xfId="667" applyFont="1" applyFill="1" applyAlignment="1" applyProtection="1">
      <alignment horizontal="left" vertical="top"/>
    </xf>
    <xf numFmtId="43" fontId="31" fillId="3" borderId="0" xfId="4" applyFont="1" applyFill="1" applyBorder="1" applyAlignment="1" applyProtection="1">
      <alignment horizontal="right"/>
      <protection locked="0"/>
    </xf>
    <xf numFmtId="3" fontId="25" fillId="6" borderId="15" xfId="0" applyNumberFormat="1" applyFont="1" applyFill="1" applyBorder="1" applyAlignment="1">
      <alignment horizontal="center"/>
    </xf>
    <xf numFmtId="3" fontId="25" fillId="6" borderId="6" xfId="0" applyNumberFormat="1" applyFont="1" applyFill="1" applyBorder="1" applyAlignment="1">
      <alignment horizontal="center"/>
    </xf>
    <xf numFmtId="3" fontId="25" fillId="6" borderId="7" xfId="0" applyNumberFormat="1" applyFont="1" applyFill="1" applyBorder="1" applyAlignment="1">
      <alignment horizontal="center"/>
    </xf>
    <xf numFmtId="0" fontId="25" fillId="6" borderId="15" xfId="0" applyFont="1" applyFill="1" applyBorder="1" applyAlignment="1">
      <alignment horizontal="center"/>
    </xf>
    <xf numFmtId="0" fontId="25" fillId="6" borderId="6" xfId="0" applyFont="1" applyFill="1" applyBorder="1" applyAlignment="1">
      <alignment horizontal="center"/>
    </xf>
    <xf numFmtId="0" fontId="25" fillId="6" borderId="7" xfId="0" applyFont="1" applyFill="1" applyBorder="1" applyAlignment="1">
      <alignment horizontal="center"/>
    </xf>
    <xf numFmtId="43" fontId="24" fillId="4" borderId="4" xfId="4" applyFont="1" applyFill="1" applyBorder="1" applyAlignment="1">
      <alignment horizontal="center" vertical="center" textRotation="90" wrapText="1"/>
    </xf>
    <xf numFmtId="43" fontId="24" fillId="4" borderId="5" xfId="4" applyFont="1" applyFill="1" applyBorder="1" applyAlignment="1">
      <alignment horizontal="center" vertical="center" textRotation="90" wrapText="1"/>
    </xf>
    <xf numFmtId="3" fontId="34" fillId="4" borderId="4" xfId="0" applyNumberFormat="1" applyFont="1" applyFill="1" applyBorder="1" applyAlignment="1">
      <alignment horizontal="center" vertical="center" textRotation="90" wrapText="1"/>
    </xf>
    <xf numFmtId="0" fontId="34" fillId="4" borderId="3" xfId="0" applyFont="1" applyFill="1" applyBorder="1" applyAlignment="1">
      <alignment horizontal="center" vertical="center" textRotation="90" wrapText="1"/>
    </xf>
    <xf numFmtId="43" fontId="24" fillId="4" borderId="3" xfId="4" applyFont="1" applyFill="1" applyBorder="1" applyAlignment="1">
      <alignment horizontal="center" vertical="center" textRotation="90" wrapText="1"/>
    </xf>
    <xf numFmtId="43" fontId="34" fillId="4" borderId="4" xfId="4" applyFont="1" applyFill="1" applyBorder="1" applyAlignment="1">
      <alignment horizontal="center" vertical="center" textRotation="90" wrapText="1"/>
    </xf>
    <xf numFmtId="43" fontId="34" fillId="4" borderId="3" xfId="4" applyFont="1" applyFill="1" applyBorder="1" applyAlignment="1">
      <alignment horizontal="center" vertical="center" textRotation="90" wrapText="1"/>
    </xf>
    <xf numFmtId="179" fontId="24" fillId="4" borderId="4" xfId="4" applyNumberFormat="1" applyFont="1" applyFill="1" applyBorder="1" applyAlignment="1">
      <alignment horizontal="center" vertical="center" wrapText="1"/>
    </xf>
    <xf numFmtId="179" fontId="24" fillId="4" borderId="5" xfId="4" applyNumberFormat="1" applyFont="1" applyFill="1" applyBorder="1" applyAlignment="1">
      <alignment horizontal="center" vertical="center" wrapText="1"/>
    </xf>
    <xf numFmtId="179" fontId="24" fillId="4" borderId="3" xfId="4" applyNumberFormat="1" applyFont="1" applyFill="1" applyBorder="1" applyAlignment="1">
      <alignment horizontal="center" vertical="center" wrapText="1"/>
    </xf>
    <xf numFmtId="43" fontId="24" fillId="4" borderId="8" xfId="4" applyFont="1" applyFill="1" applyBorder="1" applyAlignment="1">
      <alignment horizontal="center" vertical="center" wrapText="1"/>
    </xf>
    <xf numFmtId="43" fontId="24" fillId="4" borderId="9" xfId="4" applyFont="1" applyFill="1" applyBorder="1" applyAlignment="1">
      <alignment horizontal="center" vertical="center" wrapText="1"/>
    </xf>
    <xf numFmtId="43" fontId="24" fillId="4" borderId="10" xfId="4" applyFont="1" applyFill="1" applyBorder="1" applyAlignment="1">
      <alignment horizontal="center" vertical="center" wrapText="1"/>
    </xf>
    <xf numFmtId="43" fontId="24" fillId="4" borderId="12" xfId="4" applyFont="1" applyFill="1" applyBorder="1" applyAlignment="1">
      <alignment horizontal="center" vertical="center" textRotation="90" wrapText="1"/>
    </xf>
    <xf numFmtId="43" fontId="24" fillId="4" borderId="13" xfId="4" applyFont="1" applyFill="1" applyBorder="1" applyAlignment="1">
      <alignment horizontal="center" vertical="center" textRotation="90" wrapText="1"/>
    </xf>
    <xf numFmtId="43" fontId="24" fillId="7" borderId="4" xfId="4" applyFont="1" applyFill="1" applyBorder="1" applyAlignment="1">
      <alignment horizontal="center" vertical="center" textRotation="90" wrapText="1"/>
    </xf>
    <xf numFmtId="43" fontId="24" fillId="7" borderId="3" xfId="4" applyFont="1" applyFill="1" applyBorder="1" applyAlignment="1">
      <alignment horizontal="center" vertical="center" textRotation="90" wrapText="1"/>
    </xf>
    <xf numFmtId="0" fontId="31" fillId="3" borderId="26" xfId="667" applyFont="1" applyFill="1" applyBorder="1" applyAlignment="1" applyProtection="1">
      <alignment horizontal="left" vertical="top" wrapText="1"/>
      <protection locked="0"/>
    </xf>
    <xf numFmtId="43" fontId="31" fillId="3" borderId="26" xfId="4" applyFont="1" applyFill="1" applyBorder="1" applyAlignment="1" applyProtection="1">
      <alignment horizontal="left"/>
      <protection locked="0"/>
    </xf>
    <xf numFmtId="0" fontId="29" fillId="29" borderId="0" xfId="17" applyFont="1" applyFill="1" applyAlignment="1" applyProtection="1">
      <alignment horizontal="center"/>
      <protection locked="0"/>
    </xf>
    <xf numFmtId="0" fontId="65" fillId="3" borderId="0" xfId="17" applyFont="1" applyFill="1" applyAlignment="1" applyProtection="1">
      <alignment horizontal="center" vertical="center"/>
    </xf>
    <xf numFmtId="0" fontId="59" fillId="3" borderId="0" xfId="17" applyFont="1" applyFill="1" applyAlignment="1" applyProtection="1">
      <alignment horizontal="center"/>
    </xf>
    <xf numFmtId="0" fontId="31" fillId="3" borderId="0" xfId="667" applyFont="1" applyFill="1" applyAlignment="1" applyProtection="1">
      <alignment horizontal="left" vertical="top" wrapText="1"/>
    </xf>
    <xf numFmtId="182" fontId="31" fillId="3" borderId="0" xfId="667" applyNumberFormat="1" applyFont="1" applyFill="1" applyAlignment="1" applyProtection="1">
      <alignment horizontal="left" vertical="top" wrapText="1"/>
    </xf>
  </cellXfs>
  <cellStyles count="668">
    <cellStyle name="20 % - Accent1 2" xfId="348" xr:uid="{00000000-0005-0000-0000-000000000000}"/>
    <cellStyle name="20 % - Accent2 2" xfId="349" xr:uid="{00000000-0005-0000-0000-000001000000}"/>
    <cellStyle name="20 % - Accent3 2" xfId="350" xr:uid="{00000000-0005-0000-0000-000002000000}"/>
    <cellStyle name="20 % - Accent4 2" xfId="351" xr:uid="{00000000-0005-0000-0000-000003000000}"/>
    <cellStyle name="20 % - Accent5 2" xfId="352" xr:uid="{00000000-0005-0000-0000-000004000000}"/>
    <cellStyle name="20 % - Accent6 2" xfId="353" xr:uid="{00000000-0005-0000-0000-000005000000}"/>
    <cellStyle name="40 % - Accent1 2" xfId="354" xr:uid="{00000000-0005-0000-0000-000006000000}"/>
    <cellStyle name="40 % - Accent2 2" xfId="355" xr:uid="{00000000-0005-0000-0000-000007000000}"/>
    <cellStyle name="40 % - Accent3 2" xfId="356" xr:uid="{00000000-0005-0000-0000-000008000000}"/>
    <cellStyle name="40 % - Accent4 2" xfId="357" xr:uid="{00000000-0005-0000-0000-000009000000}"/>
    <cellStyle name="40 % - Accent5 2" xfId="358" xr:uid="{00000000-0005-0000-0000-00000A000000}"/>
    <cellStyle name="40 % - Accent6 2" xfId="359" xr:uid="{00000000-0005-0000-0000-00000B000000}"/>
    <cellStyle name="60 % - Accent1 2" xfId="360" xr:uid="{00000000-0005-0000-0000-00000C000000}"/>
    <cellStyle name="60 % - Accent2 2" xfId="361" xr:uid="{00000000-0005-0000-0000-00000D000000}"/>
    <cellStyle name="60 % - Accent3 2" xfId="362" xr:uid="{00000000-0005-0000-0000-00000E000000}"/>
    <cellStyle name="60 % - Accent4 2" xfId="363" xr:uid="{00000000-0005-0000-0000-00000F000000}"/>
    <cellStyle name="60 % - Accent5 2" xfId="364" xr:uid="{00000000-0005-0000-0000-000010000000}"/>
    <cellStyle name="60 % - Accent6 2" xfId="365" xr:uid="{00000000-0005-0000-0000-000011000000}"/>
    <cellStyle name="Accent1 2" xfId="366" xr:uid="{00000000-0005-0000-0000-000012000000}"/>
    <cellStyle name="Accent2 2" xfId="367" xr:uid="{00000000-0005-0000-0000-000013000000}"/>
    <cellStyle name="Accent3 2" xfId="368" xr:uid="{00000000-0005-0000-0000-000014000000}"/>
    <cellStyle name="Accent4 2" xfId="369" xr:uid="{00000000-0005-0000-0000-000015000000}"/>
    <cellStyle name="Accent5 2" xfId="370" xr:uid="{00000000-0005-0000-0000-000016000000}"/>
    <cellStyle name="Accent6 2" xfId="371" xr:uid="{00000000-0005-0000-0000-000017000000}"/>
    <cellStyle name="Avertissement 2" xfId="372" xr:uid="{00000000-0005-0000-0000-000018000000}"/>
    <cellStyle name="Calcul 2" xfId="373" xr:uid="{00000000-0005-0000-0000-000019000000}"/>
    <cellStyle name="Cellule liée 2" xfId="374" xr:uid="{00000000-0005-0000-0000-00001A000000}"/>
    <cellStyle name="cexColumnHeadings" xfId="1" xr:uid="{00000000-0005-0000-0000-00001B000000}"/>
    <cellStyle name="cexColumnHeadings 2" xfId="392" xr:uid="{00000000-0005-0000-0000-00001C000000}"/>
    <cellStyle name="cexReportTitle" xfId="2" xr:uid="{00000000-0005-0000-0000-00001D000000}"/>
    <cellStyle name="cexTableEntry" xfId="3" xr:uid="{00000000-0005-0000-0000-00001E000000}"/>
    <cellStyle name="cexTableEntry 2" xfId="393" xr:uid="{00000000-0005-0000-0000-00001F000000}"/>
    <cellStyle name="Entrée 2" xfId="375" xr:uid="{00000000-0005-0000-0000-000020000000}"/>
    <cellStyle name="Insatisfaisant 2" xfId="376" xr:uid="{00000000-0005-0000-0000-000021000000}"/>
    <cellStyle name="Milliers" xfId="4" builtinId="3"/>
    <cellStyle name="Milliers 2" xfId="5" xr:uid="{00000000-0005-0000-0000-000023000000}"/>
    <cellStyle name="Milliers 3" xfId="6" xr:uid="{00000000-0005-0000-0000-000024000000}"/>
    <cellStyle name="Milliers 3 10" xfId="138" xr:uid="{00000000-0005-0000-0000-000025000000}"/>
    <cellStyle name="Milliers 3 10 2" xfId="394" xr:uid="{00000000-0005-0000-0000-000026000000}"/>
    <cellStyle name="Milliers 3 10 3" xfId="614" xr:uid="{00000000-0005-0000-0000-000027000000}"/>
    <cellStyle name="Milliers 3 11" xfId="155" xr:uid="{00000000-0005-0000-0000-000028000000}"/>
    <cellStyle name="Milliers 3 11 2" xfId="423" xr:uid="{00000000-0005-0000-0000-000029000000}"/>
    <cellStyle name="Milliers 3 11 3" xfId="643" xr:uid="{00000000-0005-0000-0000-00002A000000}"/>
    <cellStyle name="Milliers 3 12" xfId="172" xr:uid="{00000000-0005-0000-0000-00002B000000}"/>
    <cellStyle name="Milliers 3 13" xfId="447" xr:uid="{00000000-0005-0000-0000-00002C000000}"/>
    <cellStyle name="Milliers 3 2" xfId="15" xr:uid="{00000000-0005-0000-0000-00002D000000}"/>
    <cellStyle name="Milliers 3 2 10" xfId="157" xr:uid="{00000000-0005-0000-0000-00002E000000}"/>
    <cellStyle name="Milliers 3 2 10 2" xfId="425" xr:uid="{00000000-0005-0000-0000-00002F000000}"/>
    <cellStyle name="Milliers 3 2 10 3" xfId="645" xr:uid="{00000000-0005-0000-0000-000030000000}"/>
    <cellStyle name="Milliers 3 2 11" xfId="174" xr:uid="{00000000-0005-0000-0000-000031000000}"/>
    <cellStyle name="Milliers 3 2 12" xfId="449" xr:uid="{00000000-0005-0000-0000-000032000000}"/>
    <cellStyle name="Milliers 3 2 2" xfId="18" xr:uid="{00000000-0005-0000-0000-000033000000}"/>
    <cellStyle name="Milliers 3 2 2 10" xfId="451" xr:uid="{00000000-0005-0000-0000-000034000000}"/>
    <cellStyle name="Milliers 3 2 2 2" xfId="34" xr:uid="{00000000-0005-0000-0000-000035000000}"/>
    <cellStyle name="Milliers 3 2 2 2 2" xfId="58" xr:uid="{00000000-0005-0000-0000-000036000000}"/>
    <cellStyle name="Milliers 3 2 2 2 2 2" xfId="309" xr:uid="{00000000-0005-0000-0000-000037000000}"/>
    <cellStyle name="Milliers 3 2 2 2 2 2 2" xfId="575" xr:uid="{00000000-0005-0000-0000-000038000000}"/>
    <cellStyle name="Milliers 3 2 2 2 2 3" xfId="218" xr:uid="{00000000-0005-0000-0000-000039000000}"/>
    <cellStyle name="Milliers 3 2 2 2 2 4" xfId="492" xr:uid="{00000000-0005-0000-0000-00003A000000}"/>
    <cellStyle name="Milliers 3 2 2 2 3" xfId="87" xr:uid="{00000000-0005-0000-0000-00003B000000}"/>
    <cellStyle name="Milliers 3 2 2 2 3 2" xfId="338" xr:uid="{00000000-0005-0000-0000-00003C000000}"/>
    <cellStyle name="Milliers 3 2 2 2 3 2 2" xfId="604" xr:uid="{00000000-0005-0000-0000-00003D000000}"/>
    <cellStyle name="Milliers 3 2 2 2 3 3" xfId="247" xr:uid="{00000000-0005-0000-0000-00003E000000}"/>
    <cellStyle name="Milliers 3 2 2 2 3 4" xfId="521" xr:uid="{00000000-0005-0000-0000-00003F000000}"/>
    <cellStyle name="Milliers 3 2 2 2 4" xfId="110" xr:uid="{00000000-0005-0000-0000-000040000000}"/>
    <cellStyle name="Milliers 3 2 2 2 4 2" xfId="282" xr:uid="{00000000-0005-0000-0000-000041000000}"/>
    <cellStyle name="Milliers 3 2 2 2 4 3" xfId="548" xr:uid="{00000000-0005-0000-0000-000042000000}"/>
    <cellStyle name="Milliers 3 2 2 2 5" xfId="415" xr:uid="{00000000-0005-0000-0000-000043000000}"/>
    <cellStyle name="Milliers 3 2 2 2 5 2" xfId="635" xr:uid="{00000000-0005-0000-0000-000044000000}"/>
    <cellStyle name="Milliers 3 2 2 2 6" xfId="441" xr:uid="{00000000-0005-0000-0000-000045000000}"/>
    <cellStyle name="Milliers 3 2 2 2 6 2" xfId="661" xr:uid="{00000000-0005-0000-0000-000046000000}"/>
    <cellStyle name="Milliers 3 2 2 2 7" xfId="190" xr:uid="{00000000-0005-0000-0000-000047000000}"/>
    <cellStyle name="Milliers 3 2 2 2 8" xfId="465" xr:uid="{00000000-0005-0000-0000-000048000000}"/>
    <cellStyle name="Milliers 3 2 2 3" xfId="44" xr:uid="{00000000-0005-0000-0000-000049000000}"/>
    <cellStyle name="Milliers 3 2 2 3 2" xfId="292" xr:uid="{00000000-0005-0000-0000-00004A000000}"/>
    <cellStyle name="Milliers 3 2 2 3 2 2" xfId="558" xr:uid="{00000000-0005-0000-0000-00004B000000}"/>
    <cellStyle name="Milliers 3 2 2 3 3" xfId="200" xr:uid="{00000000-0005-0000-0000-00004C000000}"/>
    <cellStyle name="Milliers 3 2 2 3 4" xfId="475" xr:uid="{00000000-0005-0000-0000-00004D000000}"/>
    <cellStyle name="Milliers 3 2 2 4" xfId="70" xr:uid="{00000000-0005-0000-0000-00004E000000}"/>
    <cellStyle name="Milliers 3 2 2 4 2" xfId="321" xr:uid="{00000000-0005-0000-0000-00004F000000}"/>
    <cellStyle name="Milliers 3 2 2 4 2 2" xfId="587" xr:uid="{00000000-0005-0000-0000-000050000000}"/>
    <cellStyle name="Milliers 3 2 2 4 3" xfId="230" xr:uid="{00000000-0005-0000-0000-000051000000}"/>
    <cellStyle name="Milliers 3 2 2 4 4" xfId="504" xr:uid="{00000000-0005-0000-0000-000052000000}"/>
    <cellStyle name="Milliers 3 2 2 5" xfId="96" xr:uid="{00000000-0005-0000-0000-000053000000}"/>
    <cellStyle name="Milliers 3 2 2 5 2" xfId="267" xr:uid="{00000000-0005-0000-0000-000054000000}"/>
    <cellStyle name="Milliers 3 2 2 5 3" xfId="534" xr:uid="{00000000-0005-0000-0000-000055000000}"/>
    <cellStyle name="Milliers 3 2 2 6" xfId="123" xr:uid="{00000000-0005-0000-0000-000056000000}"/>
    <cellStyle name="Milliers 3 2 2 6 2" xfId="398" xr:uid="{00000000-0005-0000-0000-000057000000}"/>
    <cellStyle name="Milliers 3 2 2 6 3" xfId="618" xr:uid="{00000000-0005-0000-0000-000058000000}"/>
    <cellStyle name="Milliers 3 2 2 7" xfId="142" xr:uid="{00000000-0005-0000-0000-000059000000}"/>
    <cellStyle name="Milliers 3 2 2 7 2" xfId="427" xr:uid="{00000000-0005-0000-0000-00005A000000}"/>
    <cellStyle name="Milliers 3 2 2 7 3" xfId="647" xr:uid="{00000000-0005-0000-0000-00005B000000}"/>
    <cellStyle name="Milliers 3 2 2 8" xfId="159" xr:uid="{00000000-0005-0000-0000-00005C000000}"/>
    <cellStyle name="Milliers 3 2 2 9" xfId="176" xr:uid="{00000000-0005-0000-0000-00005D000000}"/>
    <cellStyle name="Milliers 3 2 3" xfId="19" xr:uid="{00000000-0005-0000-0000-00005E000000}"/>
    <cellStyle name="Milliers 3 2 3 10" xfId="452" xr:uid="{00000000-0005-0000-0000-00005F000000}"/>
    <cellStyle name="Milliers 3 2 3 2" xfId="38" xr:uid="{00000000-0005-0000-0000-000060000000}"/>
    <cellStyle name="Milliers 3 2 3 2 2" xfId="62" xr:uid="{00000000-0005-0000-0000-000061000000}"/>
    <cellStyle name="Milliers 3 2 3 2 2 2" xfId="310" xr:uid="{00000000-0005-0000-0000-000062000000}"/>
    <cellStyle name="Milliers 3 2 3 2 2 2 2" xfId="576" xr:uid="{00000000-0005-0000-0000-000063000000}"/>
    <cellStyle name="Milliers 3 2 3 2 2 3" xfId="219" xr:uid="{00000000-0005-0000-0000-000064000000}"/>
    <cellStyle name="Milliers 3 2 3 2 2 4" xfId="493" xr:uid="{00000000-0005-0000-0000-000065000000}"/>
    <cellStyle name="Milliers 3 2 3 2 3" xfId="90" xr:uid="{00000000-0005-0000-0000-000066000000}"/>
    <cellStyle name="Milliers 3 2 3 2 3 2" xfId="339" xr:uid="{00000000-0005-0000-0000-000067000000}"/>
    <cellStyle name="Milliers 3 2 3 2 3 2 2" xfId="605" xr:uid="{00000000-0005-0000-0000-000068000000}"/>
    <cellStyle name="Milliers 3 2 3 2 3 3" xfId="248" xr:uid="{00000000-0005-0000-0000-000069000000}"/>
    <cellStyle name="Milliers 3 2 3 2 3 4" xfId="522" xr:uid="{00000000-0005-0000-0000-00006A000000}"/>
    <cellStyle name="Milliers 3 2 3 2 4" xfId="114" xr:uid="{00000000-0005-0000-0000-00006B000000}"/>
    <cellStyle name="Milliers 3 2 3 2 4 2" xfId="286" xr:uid="{00000000-0005-0000-0000-00006C000000}"/>
    <cellStyle name="Milliers 3 2 3 2 4 3" xfId="552" xr:uid="{00000000-0005-0000-0000-00006D000000}"/>
    <cellStyle name="Milliers 3 2 3 2 5" xfId="416" xr:uid="{00000000-0005-0000-0000-00006E000000}"/>
    <cellStyle name="Milliers 3 2 3 2 5 2" xfId="636" xr:uid="{00000000-0005-0000-0000-00006F000000}"/>
    <cellStyle name="Milliers 3 2 3 2 6" xfId="445" xr:uid="{00000000-0005-0000-0000-000070000000}"/>
    <cellStyle name="Milliers 3 2 3 2 6 2" xfId="665" xr:uid="{00000000-0005-0000-0000-000071000000}"/>
    <cellStyle name="Milliers 3 2 3 2 7" xfId="194" xr:uid="{00000000-0005-0000-0000-000072000000}"/>
    <cellStyle name="Milliers 3 2 3 2 8" xfId="469" xr:uid="{00000000-0005-0000-0000-000073000000}"/>
    <cellStyle name="Milliers 3 2 3 3" xfId="45" xr:uid="{00000000-0005-0000-0000-000074000000}"/>
    <cellStyle name="Milliers 3 2 3 3 2" xfId="293" xr:uid="{00000000-0005-0000-0000-000075000000}"/>
    <cellStyle name="Milliers 3 2 3 3 2 2" xfId="559" xr:uid="{00000000-0005-0000-0000-000076000000}"/>
    <cellStyle name="Milliers 3 2 3 3 3" xfId="201" xr:uid="{00000000-0005-0000-0000-000077000000}"/>
    <cellStyle name="Milliers 3 2 3 3 4" xfId="476" xr:uid="{00000000-0005-0000-0000-000078000000}"/>
    <cellStyle name="Milliers 3 2 3 4" xfId="71" xr:uid="{00000000-0005-0000-0000-000079000000}"/>
    <cellStyle name="Milliers 3 2 3 4 2" xfId="322" xr:uid="{00000000-0005-0000-0000-00007A000000}"/>
    <cellStyle name="Milliers 3 2 3 4 2 2" xfId="588" xr:uid="{00000000-0005-0000-0000-00007B000000}"/>
    <cellStyle name="Milliers 3 2 3 4 3" xfId="231" xr:uid="{00000000-0005-0000-0000-00007C000000}"/>
    <cellStyle name="Milliers 3 2 3 4 4" xfId="505" xr:uid="{00000000-0005-0000-0000-00007D000000}"/>
    <cellStyle name="Milliers 3 2 3 5" xfId="97" xr:uid="{00000000-0005-0000-0000-00007E000000}"/>
    <cellStyle name="Milliers 3 2 3 5 2" xfId="268" xr:uid="{00000000-0005-0000-0000-00007F000000}"/>
    <cellStyle name="Milliers 3 2 3 5 3" xfId="535" xr:uid="{00000000-0005-0000-0000-000080000000}"/>
    <cellStyle name="Milliers 3 2 3 6" xfId="124" xr:uid="{00000000-0005-0000-0000-000081000000}"/>
    <cellStyle name="Milliers 3 2 3 6 2" xfId="399" xr:uid="{00000000-0005-0000-0000-000082000000}"/>
    <cellStyle name="Milliers 3 2 3 6 3" xfId="619" xr:uid="{00000000-0005-0000-0000-000083000000}"/>
    <cellStyle name="Milliers 3 2 3 7" xfId="143" xr:uid="{00000000-0005-0000-0000-000084000000}"/>
    <cellStyle name="Milliers 3 2 3 7 2" xfId="428" xr:uid="{00000000-0005-0000-0000-000085000000}"/>
    <cellStyle name="Milliers 3 2 3 7 3" xfId="648" xr:uid="{00000000-0005-0000-0000-000086000000}"/>
    <cellStyle name="Milliers 3 2 3 8" xfId="160" xr:uid="{00000000-0005-0000-0000-000087000000}"/>
    <cellStyle name="Milliers 3 2 3 9" xfId="177" xr:uid="{00000000-0005-0000-0000-000088000000}"/>
    <cellStyle name="Milliers 3 2 4" xfId="30" xr:uid="{00000000-0005-0000-0000-000089000000}"/>
    <cellStyle name="Milliers 3 2 4 2" xfId="54" xr:uid="{00000000-0005-0000-0000-00008A000000}"/>
    <cellStyle name="Milliers 3 2 4 2 2" xfId="303" xr:uid="{00000000-0005-0000-0000-00008B000000}"/>
    <cellStyle name="Milliers 3 2 4 2 2 2" xfId="569" xr:uid="{00000000-0005-0000-0000-00008C000000}"/>
    <cellStyle name="Milliers 3 2 4 2 3" xfId="212" xr:uid="{00000000-0005-0000-0000-00008D000000}"/>
    <cellStyle name="Milliers 3 2 4 2 4" xfId="486" xr:uid="{00000000-0005-0000-0000-00008E000000}"/>
    <cellStyle name="Milliers 3 2 4 3" xfId="85" xr:uid="{00000000-0005-0000-0000-00008F000000}"/>
    <cellStyle name="Milliers 3 2 4 3 2" xfId="332" xr:uid="{00000000-0005-0000-0000-000090000000}"/>
    <cellStyle name="Milliers 3 2 4 3 2 2" xfId="598" xr:uid="{00000000-0005-0000-0000-000091000000}"/>
    <cellStyle name="Milliers 3 2 4 3 3" xfId="241" xr:uid="{00000000-0005-0000-0000-000092000000}"/>
    <cellStyle name="Milliers 3 2 4 3 4" xfId="515" xr:uid="{00000000-0005-0000-0000-000093000000}"/>
    <cellStyle name="Milliers 3 2 4 4" xfId="106" xr:uid="{00000000-0005-0000-0000-000094000000}"/>
    <cellStyle name="Milliers 3 2 4 4 2" xfId="278" xr:uid="{00000000-0005-0000-0000-000095000000}"/>
    <cellStyle name="Milliers 3 2 4 4 3" xfId="544" xr:uid="{00000000-0005-0000-0000-000096000000}"/>
    <cellStyle name="Milliers 3 2 4 5" xfId="134" xr:uid="{00000000-0005-0000-0000-000097000000}"/>
    <cellStyle name="Milliers 3 2 4 5 2" xfId="409" xr:uid="{00000000-0005-0000-0000-000098000000}"/>
    <cellStyle name="Milliers 3 2 4 5 3" xfId="629" xr:uid="{00000000-0005-0000-0000-000099000000}"/>
    <cellStyle name="Milliers 3 2 4 6" xfId="153" xr:uid="{00000000-0005-0000-0000-00009A000000}"/>
    <cellStyle name="Milliers 3 2 4 6 2" xfId="437" xr:uid="{00000000-0005-0000-0000-00009B000000}"/>
    <cellStyle name="Milliers 3 2 4 6 3" xfId="657" xr:uid="{00000000-0005-0000-0000-00009C000000}"/>
    <cellStyle name="Milliers 3 2 4 7" xfId="170" xr:uid="{00000000-0005-0000-0000-00009D000000}"/>
    <cellStyle name="Milliers 3 2 4 8" xfId="186" xr:uid="{00000000-0005-0000-0000-00009E000000}"/>
    <cellStyle name="Milliers 3 2 4 9" xfId="461" xr:uid="{00000000-0005-0000-0000-00009F000000}"/>
    <cellStyle name="Milliers 3 2 5" xfId="42" xr:uid="{00000000-0005-0000-0000-0000A0000000}"/>
    <cellStyle name="Milliers 3 2 5 2" xfId="245" xr:uid="{00000000-0005-0000-0000-0000A1000000}"/>
    <cellStyle name="Milliers 3 2 5 2 2" xfId="336" xr:uid="{00000000-0005-0000-0000-0000A2000000}"/>
    <cellStyle name="Milliers 3 2 5 2 2 2" xfId="602" xr:uid="{00000000-0005-0000-0000-0000A3000000}"/>
    <cellStyle name="Milliers 3 2 5 2 3" xfId="519" xr:uid="{00000000-0005-0000-0000-0000A4000000}"/>
    <cellStyle name="Milliers 3 2 5 3" xfId="307" xr:uid="{00000000-0005-0000-0000-0000A5000000}"/>
    <cellStyle name="Milliers 3 2 5 3 2" xfId="573" xr:uid="{00000000-0005-0000-0000-0000A6000000}"/>
    <cellStyle name="Milliers 3 2 5 4" xfId="413" xr:uid="{00000000-0005-0000-0000-0000A7000000}"/>
    <cellStyle name="Milliers 3 2 5 4 2" xfId="633" xr:uid="{00000000-0005-0000-0000-0000A8000000}"/>
    <cellStyle name="Milliers 3 2 5 5" xfId="216" xr:uid="{00000000-0005-0000-0000-0000A9000000}"/>
    <cellStyle name="Milliers 3 2 5 6" xfId="490" xr:uid="{00000000-0005-0000-0000-0000AA000000}"/>
    <cellStyle name="Milliers 3 2 6" xfId="68" xr:uid="{00000000-0005-0000-0000-0000AB000000}"/>
    <cellStyle name="Milliers 3 2 6 2" xfId="290" xr:uid="{00000000-0005-0000-0000-0000AC000000}"/>
    <cellStyle name="Milliers 3 2 6 2 2" xfId="556" xr:uid="{00000000-0005-0000-0000-0000AD000000}"/>
    <cellStyle name="Milliers 3 2 6 3" xfId="198" xr:uid="{00000000-0005-0000-0000-0000AE000000}"/>
    <cellStyle name="Milliers 3 2 6 4" xfId="473" xr:uid="{00000000-0005-0000-0000-0000AF000000}"/>
    <cellStyle name="Milliers 3 2 7" xfId="94" xr:uid="{00000000-0005-0000-0000-0000B0000000}"/>
    <cellStyle name="Milliers 3 2 7 2" xfId="319" xr:uid="{00000000-0005-0000-0000-0000B1000000}"/>
    <cellStyle name="Milliers 3 2 7 2 2" xfId="585" xr:uid="{00000000-0005-0000-0000-0000B2000000}"/>
    <cellStyle name="Milliers 3 2 7 3" xfId="228" xr:uid="{00000000-0005-0000-0000-0000B3000000}"/>
    <cellStyle name="Milliers 3 2 7 4" xfId="502" xr:uid="{00000000-0005-0000-0000-0000B4000000}"/>
    <cellStyle name="Milliers 3 2 8" xfId="121" xr:uid="{00000000-0005-0000-0000-0000B5000000}"/>
    <cellStyle name="Milliers 3 2 8 2" xfId="265" xr:uid="{00000000-0005-0000-0000-0000B6000000}"/>
    <cellStyle name="Milliers 3 2 8 3" xfId="532" xr:uid="{00000000-0005-0000-0000-0000B7000000}"/>
    <cellStyle name="Milliers 3 2 9" xfId="140" xr:uid="{00000000-0005-0000-0000-0000B8000000}"/>
    <cellStyle name="Milliers 3 2 9 2" xfId="396" xr:uid="{00000000-0005-0000-0000-0000B9000000}"/>
    <cellStyle name="Milliers 3 2 9 3" xfId="616" xr:uid="{00000000-0005-0000-0000-0000BA000000}"/>
    <cellStyle name="Milliers 3 3" xfId="20" xr:uid="{00000000-0005-0000-0000-0000BB000000}"/>
    <cellStyle name="Milliers 3 3 10" xfId="453" xr:uid="{00000000-0005-0000-0000-0000BC000000}"/>
    <cellStyle name="Milliers 3 3 2" xfId="32" xr:uid="{00000000-0005-0000-0000-0000BD000000}"/>
    <cellStyle name="Milliers 3 3 2 2" xfId="56" xr:uid="{00000000-0005-0000-0000-0000BE000000}"/>
    <cellStyle name="Milliers 3 3 2 2 2" xfId="311" xr:uid="{00000000-0005-0000-0000-0000BF000000}"/>
    <cellStyle name="Milliers 3 3 2 2 2 2" xfId="577" xr:uid="{00000000-0005-0000-0000-0000C0000000}"/>
    <cellStyle name="Milliers 3 3 2 2 3" xfId="220" xr:uid="{00000000-0005-0000-0000-0000C1000000}"/>
    <cellStyle name="Milliers 3 3 2 2 4" xfId="494" xr:uid="{00000000-0005-0000-0000-0000C2000000}"/>
    <cellStyle name="Milliers 3 3 2 3" xfId="66" xr:uid="{00000000-0005-0000-0000-0000C3000000}"/>
    <cellStyle name="Milliers 3 3 2 3 2" xfId="340" xr:uid="{00000000-0005-0000-0000-0000C4000000}"/>
    <cellStyle name="Milliers 3 3 2 3 2 2" xfId="606" xr:uid="{00000000-0005-0000-0000-0000C5000000}"/>
    <cellStyle name="Milliers 3 3 2 3 3" xfId="249" xr:uid="{00000000-0005-0000-0000-0000C6000000}"/>
    <cellStyle name="Milliers 3 3 2 3 4" xfId="523" xr:uid="{00000000-0005-0000-0000-0000C7000000}"/>
    <cellStyle name="Milliers 3 3 2 4" xfId="108" xr:uid="{00000000-0005-0000-0000-0000C8000000}"/>
    <cellStyle name="Milliers 3 3 2 4 2" xfId="280" xr:uid="{00000000-0005-0000-0000-0000C9000000}"/>
    <cellStyle name="Milliers 3 3 2 4 3" xfId="546" xr:uid="{00000000-0005-0000-0000-0000CA000000}"/>
    <cellStyle name="Milliers 3 3 2 5" xfId="417" xr:uid="{00000000-0005-0000-0000-0000CB000000}"/>
    <cellStyle name="Milliers 3 3 2 5 2" xfId="637" xr:uid="{00000000-0005-0000-0000-0000CC000000}"/>
    <cellStyle name="Milliers 3 3 2 6" xfId="439" xr:uid="{00000000-0005-0000-0000-0000CD000000}"/>
    <cellStyle name="Milliers 3 3 2 6 2" xfId="659" xr:uid="{00000000-0005-0000-0000-0000CE000000}"/>
    <cellStyle name="Milliers 3 3 2 7" xfId="188" xr:uid="{00000000-0005-0000-0000-0000CF000000}"/>
    <cellStyle name="Milliers 3 3 2 8" xfId="463" xr:uid="{00000000-0005-0000-0000-0000D0000000}"/>
    <cellStyle name="Milliers 3 3 3" xfId="46" xr:uid="{00000000-0005-0000-0000-0000D1000000}"/>
    <cellStyle name="Milliers 3 3 3 2" xfId="294" xr:uid="{00000000-0005-0000-0000-0000D2000000}"/>
    <cellStyle name="Milliers 3 3 3 2 2" xfId="560" xr:uid="{00000000-0005-0000-0000-0000D3000000}"/>
    <cellStyle name="Milliers 3 3 3 3" xfId="202" xr:uid="{00000000-0005-0000-0000-0000D4000000}"/>
    <cellStyle name="Milliers 3 3 3 4" xfId="477" xr:uid="{00000000-0005-0000-0000-0000D5000000}"/>
    <cellStyle name="Milliers 3 3 4" xfId="72" xr:uid="{00000000-0005-0000-0000-0000D6000000}"/>
    <cellStyle name="Milliers 3 3 4 2" xfId="323" xr:uid="{00000000-0005-0000-0000-0000D7000000}"/>
    <cellStyle name="Milliers 3 3 4 2 2" xfId="589" xr:uid="{00000000-0005-0000-0000-0000D8000000}"/>
    <cellStyle name="Milliers 3 3 4 3" xfId="232" xr:uid="{00000000-0005-0000-0000-0000D9000000}"/>
    <cellStyle name="Milliers 3 3 4 4" xfId="506" xr:uid="{00000000-0005-0000-0000-0000DA000000}"/>
    <cellStyle name="Milliers 3 3 5" xfId="98" xr:uid="{00000000-0005-0000-0000-0000DB000000}"/>
    <cellStyle name="Milliers 3 3 5 2" xfId="269" xr:uid="{00000000-0005-0000-0000-0000DC000000}"/>
    <cellStyle name="Milliers 3 3 5 3" xfId="536" xr:uid="{00000000-0005-0000-0000-0000DD000000}"/>
    <cellStyle name="Milliers 3 3 6" xfId="125" xr:uid="{00000000-0005-0000-0000-0000DE000000}"/>
    <cellStyle name="Milliers 3 3 6 2" xfId="400" xr:uid="{00000000-0005-0000-0000-0000DF000000}"/>
    <cellStyle name="Milliers 3 3 6 3" xfId="620" xr:uid="{00000000-0005-0000-0000-0000E0000000}"/>
    <cellStyle name="Milliers 3 3 7" xfId="144" xr:uid="{00000000-0005-0000-0000-0000E1000000}"/>
    <cellStyle name="Milliers 3 3 7 2" xfId="429" xr:uid="{00000000-0005-0000-0000-0000E2000000}"/>
    <cellStyle name="Milliers 3 3 7 3" xfId="649" xr:uid="{00000000-0005-0000-0000-0000E3000000}"/>
    <cellStyle name="Milliers 3 3 8" xfId="161" xr:uid="{00000000-0005-0000-0000-0000E4000000}"/>
    <cellStyle name="Milliers 3 3 9" xfId="178" xr:uid="{00000000-0005-0000-0000-0000E5000000}"/>
    <cellStyle name="Milliers 3 4" xfId="21" xr:uid="{00000000-0005-0000-0000-0000E6000000}"/>
    <cellStyle name="Milliers 3 4 10" xfId="454" xr:uid="{00000000-0005-0000-0000-0000E7000000}"/>
    <cellStyle name="Milliers 3 4 2" xfId="36" xr:uid="{00000000-0005-0000-0000-0000E8000000}"/>
    <cellStyle name="Milliers 3 4 2 2" xfId="60" xr:uid="{00000000-0005-0000-0000-0000E9000000}"/>
    <cellStyle name="Milliers 3 4 2 2 2" xfId="312" xr:uid="{00000000-0005-0000-0000-0000EA000000}"/>
    <cellStyle name="Milliers 3 4 2 2 2 2" xfId="578" xr:uid="{00000000-0005-0000-0000-0000EB000000}"/>
    <cellStyle name="Milliers 3 4 2 2 3" xfId="221" xr:uid="{00000000-0005-0000-0000-0000EC000000}"/>
    <cellStyle name="Milliers 3 4 2 2 4" xfId="495" xr:uid="{00000000-0005-0000-0000-0000ED000000}"/>
    <cellStyle name="Milliers 3 4 2 3" xfId="88" xr:uid="{00000000-0005-0000-0000-0000EE000000}"/>
    <cellStyle name="Milliers 3 4 2 3 2" xfId="341" xr:uid="{00000000-0005-0000-0000-0000EF000000}"/>
    <cellStyle name="Milliers 3 4 2 3 2 2" xfId="607" xr:uid="{00000000-0005-0000-0000-0000F0000000}"/>
    <cellStyle name="Milliers 3 4 2 3 3" xfId="250" xr:uid="{00000000-0005-0000-0000-0000F1000000}"/>
    <cellStyle name="Milliers 3 4 2 3 4" xfId="524" xr:uid="{00000000-0005-0000-0000-0000F2000000}"/>
    <cellStyle name="Milliers 3 4 2 4" xfId="112" xr:uid="{00000000-0005-0000-0000-0000F3000000}"/>
    <cellStyle name="Milliers 3 4 2 4 2" xfId="284" xr:uid="{00000000-0005-0000-0000-0000F4000000}"/>
    <cellStyle name="Milliers 3 4 2 4 3" xfId="550" xr:uid="{00000000-0005-0000-0000-0000F5000000}"/>
    <cellStyle name="Milliers 3 4 2 5" xfId="418" xr:uid="{00000000-0005-0000-0000-0000F6000000}"/>
    <cellStyle name="Milliers 3 4 2 5 2" xfId="638" xr:uid="{00000000-0005-0000-0000-0000F7000000}"/>
    <cellStyle name="Milliers 3 4 2 6" xfId="443" xr:uid="{00000000-0005-0000-0000-0000F8000000}"/>
    <cellStyle name="Milliers 3 4 2 6 2" xfId="663" xr:uid="{00000000-0005-0000-0000-0000F9000000}"/>
    <cellStyle name="Milliers 3 4 2 7" xfId="192" xr:uid="{00000000-0005-0000-0000-0000FA000000}"/>
    <cellStyle name="Milliers 3 4 2 8" xfId="467" xr:uid="{00000000-0005-0000-0000-0000FB000000}"/>
    <cellStyle name="Milliers 3 4 3" xfId="47" xr:uid="{00000000-0005-0000-0000-0000FC000000}"/>
    <cellStyle name="Milliers 3 4 3 2" xfId="295" xr:uid="{00000000-0005-0000-0000-0000FD000000}"/>
    <cellStyle name="Milliers 3 4 3 2 2" xfId="561" xr:uid="{00000000-0005-0000-0000-0000FE000000}"/>
    <cellStyle name="Milliers 3 4 3 3" xfId="203" xr:uid="{00000000-0005-0000-0000-0000FF000000}"/>
    <cellStyle name="Milliers 3 4 3 4" xfId="478" xr:uid="{00000000-0005-0000-0000-000000010000}"/>
    <cellStyle name="Milliers 3 4 4" xfId="73" xr:uid="{00000000-0005-0000-0000-000001010000}"/>
    <cellStyle name="Milliers 3 4 4 2" xfId="324" xr:uid="{00000000-0005-0000-0000-000002010000}"/>
    <cellStyle name="Milliers 3 4 4 2 2" xfId="590" xr:uid="{00000000-0005-0000-0000-000003010000}"/>
    <cellStyle name="Milliers 3 4 4 3" xfId="233" xr:uid="{00000000-0005-0000-0000-000004010000}"/>
    <cellStyle name="Milliers 3 4 4 4" xfId="507" xr:uid="{00000000-0005-0000-0000-000005010000}"/>
    <cellStyle name="Milliers 3 4 5" xfId="99" xr:uid="{00000000-0005-0000-0000-000006010000}"/>
    <cellStyle name="Milliers 3 4 5 2" xfId="270" xr:uid="{00000000-0005-0000-0000-000007010000}"/>
    <cellStyle name="Milliers 3 4 5 3" xfId="537" xr:uid="{00000000-0005-0000-0000-000008010000}"/>
    <cellStyle name="Milliers 3 4 6" xfId="126" xr:uid="{00000000-0005-0000-0000-000009010000}"/>
    <cellStyle name="Milliers 3 4 6 2" xfId="401" xr:uid="{00000000-0005-0000-0000-00000A010000}"/>
    <cellStyle name="Milliers 3 4 6 3" xfId="621" xr:uid="{00000000-0005-0000-0000-00000B010000}"/>
    <cellStyle name="Milliers 3 4 7" xfId="145" xr:uid="{00000000-0005-0000-0000-00000C010000}"/>
    <cellStyle name="Milliers 3 4 7 2" xfId="430" xr:uid="{00000000-0005-0000-0000-00000D010000}"/>
    <cellStyle name="Milliers 3 4 7 3" xfId="650" xr:uid="{00000000-0005-0000-0000-00000E010000}"/>
    <cellStyle name="Milliers 3 4 8" xfId="162" xr:uid="{00000000-0005-0000-0000-00000F010000}"/>
    <cellStyle name="Milliers 3 4 9" xfId="179" xr:uid="{00000000-0005-0000-0000-000010010000}"/>
    <cellStyle name="Milliers 3 5" xfId="28" xr:uid="{00000000-0005-0000-0000-000011010000}"/>
    <cellStyle name="Milliers 3 5 2" xfId="52" xr:uid="{00000000-0005-0000-0000-000012010000}"/>
    <cellStyle name="Milliers 3 5 2 2" xfId="301" xr:uid="{00000000-0005-0000-0000-000013010000}"/>
    <cellStyle name="Milliers 3 5 2 2 2" xfId="567" xr:uid="{00000000-0005-0000-0000-000014010000}"/>
    <cellStyle name="Milliers 3 5 2 3" xfId="210" xr:uid="{00000000-0005-0000-0000-000015010000}"/>
    <cellStyle name="Milliers 3 5 2 4" xfId="484" xr:uid="{00000000-0005-0000-0000-000016010000}"/>
    <cellStyle name="Milliers 3 5 3" xfId="83" xr:uid="{00000000-0005-0000-0000-000017010000}"/>
    <cellStyle name="Milliers 3 5 3 2" xfId="330" xr:uid="{00000000-0005-0000-0000-000018010000}"/>
    <cellStyle name="Milliers 3 5 3 2 2" xfId="596" xr:uid="{00000000-0005-0000-0000-000019010000}"/>
    <cellStyle name="Milliers 3 5 3 3" xfId="239" xr:uid="{00000000-0005-0000-0000-00001A010000}"/>
    <cellStyle name="Milliers 3 5 3 4" xfId="513" xr:uid="{00000000-0005-0000-0000-00001B010000}"/>
    <cellStyle name="Milliers 3 5 4" xfId="104" xr:uid="{00000000-0005-0000-0000-00001C010000}"/>
    <cellStyle name="Milliers 3 5 4 2" xfId="276" xr:uid="{00000000-0005-0000-0000-00001D010000}"/>
    <cellStyle name="Milliers 3 5 4 3" xfId="542" xr:uid="{00000000-0005-0000-0000-00001E010000}"/>
    <cellStyle name="Milliers 3 5 5" xfId="132" xr:uid="{00000000-0005-0000-0000-00001F010000}"/>
    <cellStyle name="Milliers 3 5 5 2" xfId="407" xr:uid="{00000000-0005-0000-0000-000020010000}"/>
    <cellStyle name="Milliers 3 5 5 3" xfId="627" xr:uid="{00000000-0005-0000-0000-000021010000}"/>
    <cellStyle name="Milliers 3 5 6" xfId="151" xr:uid="{00000000-0005-0000-0000-000022010000}"/>
    <cellStyle name="Milliers 3 5 6 2" xfId="435" xr:uid="{00000000-0005-0000-0000-000023010000}"/>
    <cellStyle name="Milliers 3 5 6 3" xfId="655" xr:uid="{00000000-0005-0000-0000-000024010000}"/>
    <cellStyle name="Milliers 3 5 7" xfId="168" xr:uid="{00000000-0005-0000-0000-000025010000}"/>
    <cellStyle name="Milliers 3 5 8" xfId="184" xr:uid="{00000000-0005-0000-0000-000026010000}"/>
    <cellStyle name="Milliers 3 5 9" xfId="459" xr:uid="{00000000-0005-0000-0000-000027010000}"/>
    <cellStyle name="Milliers 3 6" xfId="40" xr:uid="{00000000-0005-0000-0000-000028010000}"/>
    <cellStyle name="Milliers 3 6 2" xfId="243" xr:uid="{00000000-0005-0000-0000-000029010000}"/>
    <cellStyle name="Milliers 3 6 2 2" xfId="334" xr:uid="{00000000-0005-0000-0000-00002A010000}"/>
    <cellStyle name="Milliers 3 6 2 2 2" xfId="600" xr:uid="{00000000-0005-0000-0000-00002B010000}"/>
    <cellStyle name="Milliers 3 6 2 3" xfId="517" xr:uid="{00000000-0005-0000-0000-00002C010000}"/>
    <cellStyle name="Milliers 3 6 3" xfId="305" xr:uid="{00000000-0005-0000-0000-00002D010000}"/>
    <cellStyle name="Milliers 3 6 3 2" xfId="571" xr:uid="{00000000-0005-0000-0000-00002E010000}"/>
    <cellStyle name="Milliers 3 6 4" xfId="411" xr:uid="{00000000-0005-0000-0000-00002F010000}"/>
    <cellStyle name="Milliers 3 6 4 2" xfId="631" xr:uid="{00000000-0005-0000-0000-000030010000}"/>
    <cellStyle name="Milliers 3 6 5" xfId="214" xr:uid="{00000000-0005-0000-0000-000031010000}"/>
    <cellStyle name="Milliers 3 6 6" xfId="488" xr:uid="{00000000-0005-0000-0000-000032010000}"/>
    <cellStyle name="Milliers 3 7" xfId="65" xr:uid="{00000000-0005-0000-0000-000033010000}"/>
    <cellStyle name="Milliers 3 7 2" xfId="288" xr:uid="{00000000-0005-0000-0000-000034010000}"/>
    <cellStyle name="Milliers 3 7 2 2" xfId="554" xr:uid="{00000000-0005-0000-0000-000035010000}"/>
    <cellStyle name="Milliers 3 7 3" xfId="196" xr:uid="{00000000-0005-0000-0000-000036010000}"/>
    <cellStyle name="Milliers 3 7 4" xfId="471" xr:uid="{00000000-0005-0000-0000-000037010000}"/>
    <cellStyle name="Milliers 3 8" xfId="92" xr:uid="{00000000-0005-0000-0000-000038010000}"/>
    <cellStyle name="Milliers 3 8 2" xfId="317" xr:uid="{00000000-0005-0000-0000-000039010000}"/>
    <cellStyle name="Milliers 3 8 2 2" xfId="583" xr:uid="{00000000-0005-0000-0000-00003A010000}"/>
    <cellStyle name="Milliers 3 8 3" xfId="226" xr:uid="{00000000-0005-0000-0000-00003B010000}"/>
    <cellStyle name="Milliers 3 8 4" xfId="500" xr:uid="{00000000-0005-0000-0000-00003C010000}"/>
    <cellStyle name="Milliers 3 9" xfId="119" xr:uid="{00000000-0005-0000-0000-00003D010000}"/>
    <cellStyle name="Milliers 3 9 2" xfId="262" xr:uid="{00000000-0005-0000-0000-00003E010000}"/>
    <cellStyle name="Milliers 3 9 3" xfId="530" xr:uid="{00000000-0005-0000-0000-00003F010000}"/>
    <cellStyle name="Milliers 4" xfId="13" xr:uid="{00000000-0005-0000-0000-000040010000}"/>
    <cellStyle name="Milliers 4 2" xfId="22" xr:uid="{00000000-0005-0000-0000-000041010000}"/>
    <cellStyle name="Milliers 5" xfId="80" xr:uid="{00000000-0005-0000-0000-000042010000}"/>
    <cellStyle name="Milliers 5 2" xfId="131" xr:uid="{00000000-0005-0000-0000-000043010000}"/>
    <cellStyle name="Milliers 5 2 2" xfId="329" xr:uid="{00000000-0005-0000-0000-000044010000}"/>
    <cellStyle name="Milliers 5 2 2 2" xfId="595" xr:uid="{00000000-0005-0000-0000-000045010000}"/>
    <cellStyle name="Milliers 5 2 3" xfId="238" xr:uid="{00000000-0005-0000-0000-000046010000}"/>
    <cellStyle name="Milliers 5 2 4" xfId="512" xr:uid="{00000000-0005-0000-0000-000047010000}"/>
    <cellStyle name="Milliers 5 3" xfId="150" xr:uid="{00000000-0005-0000-0000-000048010000}"/>
    <cellStyle name="Milliers 5 3 2" xfId="300" xr:uid="{00000000-0005-0000-0000-000049010000}"/>
    <cellStyle name="Milliers 5 3 3" xfId="566" xr:uid="{00000000-0005-0000-0000-00004A010000}"/>
    <cellStyle name="Milliers 5 4" xfId="167" xr:uid="{00000000-0005-0000-0000-00004B010000}"/>
    <cellStyle name="Milliers 5 4 2" xfId="406" xr:uid="{00000000-0005-0000-0000-00004C010000}"/>
    <cellStyle name="Milliers 5 4 3" xfId="626" xr:uid="{00000000-0005-0000-0000-00004D010000}"/>
    <cellStyle name="Milliers 5 5" xfId="208" xr:uid="{00000000-0005-0000-0000-00004E010000}"/>
    <cellStyle name="Milliers 5 6" xfId="483" xr:uid="{00000000-0005-0000-0000-00004F010000}"/>
    <cellStyle name="Milliers 6" xfId="117" xr:uid="{00000000-0005-0000-0000-000050010000}"/>
    <cellStyle name="Milliers 6 2" xfId="261" xr:uid="{00000000-0005-0000-0000-000051010000}"/>
    <cellStyle name="Milliers 7" xfId="271" xr:uid="{00000000-0005-0000-0000-000052010000}"/>
    <cellStyle name="Milliers 8" xfId="377" xr:uid="{00000000-0005-0000-0000-000053010000}"/>
    <cellStyle name="Milliers 9" xfId="391" xr:uid="{00000000-0005-0000-0000-000054010000}"/>
    <cellStyle name="Milliers 9 2" xfId="613" xr:uid="{00000000-0005-0000-0000-000055010000}"/>
    <cellStyle name="Neutre 2" xfId="378" xr:uid="{00000000-0005-0000-0000-000056010000}"/>
    <cellStyle name="Normal" xfId="0" builtinId="0"/>
    <cellStyle name="Normal 10" xfId="259" xr:uid="{00000000-0005-0000-0000-000058010000}"/>
    <cellStyle name="Normal 11" xfId="347" xr:uid="{00000000-0005-0000-0000-000059010000}"/>
    <cellStyle name="Normal 12" xfId="390" xr:uid="{00000000-0005-0000-0000-00005A010000}"/>
    <cellStyle name="Normal 12 2" xfId="612" xr:uid="{00000000-0005-0000-0000-00005B010000}"/>
    <cellStyle name="Normal 2" xfId="7" xr:uid="{00000000-0005-0000-0000-00005C010000}"/>
    <cellStyle name="Normal 2 2" xfId="8" xr:uid="{00000000-0005-0000-0000-00005D010000}"/>
    <cellStyle name="Normal 2 3" xfId="9" xr:uid="{00000000-0005-0000-0000-00005E010000}"/>
    <cellStyle name="Normal 2 3 2" xfId="379" xr:uid="{00000000-0005-0000-0000-00005F010000}"/>
    <cellStyle name="Normal 3" xfId="10" xr:uid="{00000000-0005-0000-0000-000060010000}"/>
    <cellStyle name="Normal 3 10" xfId="139" xr:uid="{00000000-0005-0000-0000-000061010000}"/>
    <cellStyle name="Normal 3 10 2" xfId="263" xr:uid="{00000000-0005-0000-0000-000062010000}"/>
    <cellStyle name="Normal 3 10 3" xfId="531" xr:uid="{00000000-0005-0000-0000-000063010000}"/>
    <cellStyle name="Normal 3 11" xfId="156" xr:uid="{00000000-0005-0000-0000-000064010000}"/>
    <cellStyle name="Normal 3 11 2" xfId="257" xr:uid="{00000000-0005-0000-0000-000065010000}"/>
    <cellStyle name="Normal 3 11 3" xfId="529" xr:uid="{00000000-0005-0000-0000-000066010000}"/>
    <cellStyle name="Normal 3 12" xfId="395" xr:uid="{00000000-0005-0000-0000-000067010000}"/>
    <cellStyle name="Normal 3 12 2" xfId="615" xr:uid="{00000000-0005-0000-0000-000068010000}"/>
    <cellStyle name="Normal 3 13" xfId="424" xr:uid="{00000000-0005-0000-0000-000069010000}"/>
    <cellStyle name="Normal 3 13 2" xfId="644" xr:uid="{00000000-0005-0000-0000-00006A010000}"/>
    <cellStyle name="Normal 3 14" xfId="173" xr:uid="{00000000-0005-0000-0000-00006B010000}"/>
    <cellStyle name="Normal 3 15" xfId="448" xr:uid="{00000000-0005-0000-0000-00006C010000}"/>
    <cellStyle name="Normal 3 2" xfId="16" xr:uid="{00000000-0005-0000-0000-00006D010000}"/>
    <cellStyle name="Normal 3 2 10" xfId="158" xr:uid="{00000000-0005-0000-0000-00006E010000}"/>
    <cellStyle name="Normal 3 2 10 2" xfId="426" xr:uid="{00000000-0005-0000-0000-00006F010000}"/>
    <cellStyle name="Normal 3 2 10 3" xfId="646" xr:uid="{00000000-0005-0000-0000-000070010000}"/>
    <cellStyle name="Normal 3 2 11" xfId="175" xr:uid="{00000000-0005-0000-0000-000071010000}"/>
    <cellStyle name="Normal 3 2 12" xfId="450" xr:uid="{00000000-0005-0000-0000-000072010000}"/>
    <cellStyle name="Normal 3 2 2" xfId="23" xr:uid="{00000000-0005-0000-0000-000073010000}"/>
    <cellStyle name="Normal 3 2 2 10" xfId="455" xr:uid="{00000000-0005-0000-0000-000074010000}"/>
    <cellStyle name="Normal 3 2 2 2" xfId="35" xr:uid="{00000000-0005-0000-0000-000075010000}"/>
    <cellStyle name="Normal 3 2 2 2 2" xfId="59" xr:uid="{00000000-0005-0000-0000-000076010000}"/>
    <cellStyle name="Normal 3 2 2 2 2 2" xfId="313" xr:uid="{00000000-0005-0000-0000-000077010000}"/>
    <cellStyle name="Normal 3 2 2 2 2 2 2" xfId="579" xr:uid="{00000000-0005-0000-0000-000078010000}"/>
    <cellStyle name="Normal 3 2 2 2 2 3" xfId="222" xr:uid="{00000000-0005-0000-0000-000079010000}"/>
    <cellStyle name="Normal 3 2 2 2 2 4" xfId="496" xr:uid="{00000000-0005-0000-0000-00007A010000}"/>
    <cellStyle name="Normal 3 2 2 2 3" xfId="79" xr:uid="{00000000-0005-0000-0000-00007B010000}"/>
    <cellStyle name="Normal 3 2 2 2 3 2" xfId="342" xr:uid="{00000000-0005-0000-0000-00007C010000}"/>
    <cellStyle name="Normal 3 2 2 2 3 2 2" xfId="608" xr:uid="{00000000-0005-0000-0000-00007D010000}"/>
    <cellStyle name="Normal 3 2 2 2 3 3" xfId="251" xr:uid="{00000000-0005-0000-0000-00007E010000}"/>
    <cellStyle name="Normal 3 2 2 2 3 4" xfId="525" xr:uid="{00000000-0005-0000-0000-00007F010000}"/>
    <cellStyle name="Normal 3 2 2 2 4" xfId="111" xr:uid="{00000000-0005-0000-0000-000080010000}"/>
    <cellStyle name="Normal 3 2 2 2 4 2" xfId="283" xr:uid="{00000000-0005-0000-0000-000081010000}"/>
    <cellStyle name="Normal 3 2 2 2 4 3" xfId="549" xr:uid="{00000000-0005-0000-0000-000082010000}"/>
    <cellStyle name="Normal 3 2 2 2 5" xfId="419" xr:uid="{00000000-0005-0000-0000-000083010000}"/>
    <cellStyle name="Normal 3 2 2 2 5 2" xfId="639" xr:uid="{00000000-0005-0000-0000-000084010000}"/>
    <cellStyle name="Normal 3 2 2 2 6" xfId="442" xr:uid="{00000000-0005-0000-0000-000085010000}"/>
    <cellStyle name="Normal 3 2 2 2 6 2" xfId="662" xr:uid="{00000000-0005-0000-0000-000086010000}"/>
    <cellStyle name="Normal 3 2 2 2 7" xfId="191" xr:uid="{00000000-0005-0000-0000-000087010000}"/>
    <cellStyle name="Normal 3 2 2 2 8" xfId="466" xr:uid="{00000000-0005-0000-0000-000088010000}"/>
    <cellStyle name="Normal 3 2 2 3" xfId="48" xr:uid="{00000000-0005-0000-0000-000089010000}"/>
    <cellStyle name="Normal 3 2 2 3 2" xfId="296" xr:uid="{00000000-0005-0000-0000-00008A010000}"/>
    <cellStyle name="Normal 3 2 2 3 2 2" xfId="562" xr:uid="{00000000-0005-0000-0000-00008B010000}"/>
    <cellStyle name="Normal 3 2 2 3 3" xfId="204" xr:uid="{00000000-0005-0000-0000-00008C010000}"/>
    <cellStyle name="Normal 3 2 2 3 4" xfId="479" xr:uid="{00000000-0005-0000-0000-00008D010000}"/>
    <cellStyle name="Normal 3 2 2 4" xfId="75" xr:uid="{00000000-0005-0000-0000-00008E010000}"/>
    <cellStyle name="Normal 3 2 2 4 2" xfId="325" xr:uid="{00000000-0005-0000-0000-00008F010000}"/>
    <cellStyle name="Normal 3 2 2 4 2 2" xfId="591" xr:uid="{00000000-0005-0000-0000-000090010000}"/>
    <cellStyle name="Normal 3 2 2 4 3" xfId="234" xr:uid="{00000000-0005-0000-0000-000091010000}"/>
    <cellStyle name="Normal 3 2 2 4 4" xfId="508" xr:uid="{00000000-0005-0000-0000-000092010000}"/>
    <cellStyle name="Normal 3 2 2 5" xfId="100" xr:uid="{00000000-0005-0000-0000-000093010000}"/>
    <cellStyle name="Normal 3 2 2 5 2" xfId="272" xr:uid="{00000000-0005-0000-0000-000094010000}"/>
    <cellStyle name="Normal 3 2 2 5 3" xfId="538" xr:uid="{00000000-0005-0000-0000-000095010000}"/>
    <cellStyle name="Normal 3 2 2 6" xfId="127" xr:uid="{00000000-0005-0000-0000-000096010000}"/>
    <cellStyle name="Normal 3 2 2 6 2" xfId="402" xr:uid="{00000000-0005-0000-0000-000097010000}"/>
    <cellStyle name="Normal 3 2 2 6 3" xfId="622" xr:uid="{00000000-0005-0000-0000-000098010000}"/>
    <cellStyle name="Normal 3 2 2 7" xfId="146" xr:uid="{00000000-0005-0000-0000-000099010000}"/>
    <cellStyle name="Normal 3 2 2 7 2" xfId="431" xr:uid="{00000000-0005-0000-0000-00009A010000}"/>
    <cellStyle name="Normal 3 2 2 7 3" xfId="651" xr:uid="{00000000-0005-0000-0000-00009B010000}"/>
    <cellStyle name="Normal 3 2 2 8" xfId="163" xr:uid="{00000000-0005-0000-0000-00009C010000}"/>
    <cellStyle name="Normal 3 2 2 9" xfId="180" xr:uid="{00000000-0005-0000-0000-00009D010000}"/>
    <cellStyle name="Normal 3 2 3" xfId="24" xr:uid="{00000000-0005-0000-0000-00009E010000}"/>
    <cellStyle name="Normal 3 2 3 10" xfId="456" xr:uid="{00000000-0005-0000-0000-00009F010000}"/>
    <cellStyle name="Normal 3 2 3 2" xfId="39" xr:uid="{00000000-0005-0000-0000-0000A0010000}"/>
    <cellStyle name="Normal 3 2 3 2 2" xfId="63" xr:uid="{00000000-0005-0000-0000-0000A1010000}"/>
    <cellStyle name="Normal 3 2 3 2 2 2" xfId="314" xr:uid="{00000000-0005-0000-0000-0000A2010000}"/>
    <cellStyle name="Normal 3 2 3 2 2 2 2" xfId="580" xr:uid="{00000000-0005-0000-0000-0000A3010000}"/>
    <cellStyle name="Normal 3 2 3 2 2 3" xfId="223" xr:uid="{00000000-0005-0000-0000-0000A4010000}"/>
    <cellStyle name="Normal 3 2 3 2 2 4" xfId="497" xr:uid="{00000000-0005-0000-0000-0000A5010000}"/>
    <cellStyle name="Normal 3 2 3 2 3" xfId="91" xr:uid="{00000000-0005-0000-0000-0000A6010000}"/>
    <cellStyle name="Normal 3 2 3 2 3 2" xfId="343" xr:uid="{00000000-0005-0000-0000-0000A7010000}"/>
    <cellStyle name="Normal 3 2 3 2 3 2 2" xfId="609" xr:uid="{00000000-0005-0000-0000-0000A8010000}"/>
    <cellStyle name="Normal 3 2 3 2 3 3" xfId="252" xr:uid="{00000000-0005-0000-0000-0000A9010000}"/>
    <cellStyle name="Normal 3 2 3 2 3 4" xfId="526" xr:uid="{00000000-0005-0000-0000-0000AA010000}"/>
    <cellStyle name="Normal 3 2 3 2 4" xfId="115" xr:uid="{00000000-0005-0000-0000-0000AB010000}"/>
    <cellStyle name="Normal 3 2 3 2 4 2" xfId="287" xr:uid="{00000000-0005-0000-0000-0000AC010000}"/>
    <cellStyle name="Normal 3 2 3 2 4 3" xfId="553" xr:uid="{00000000-0005-0000-0000-0000AD010000}"/>
    <cellStyle name="Normal 3 2 3 2 5" xfId="420" xr:uid="{00000000-0005-0000-0000-0000AE010000}"/>
    <cellStyle name="Normal 3 2 3 2 5 2" xfId="640" xr:uid="{00000000-0005-0000-0000-0000AF010000}"/>
    <cellStyle name="Normal 3 2 3 2 6" xfId="446" xr:uid="{00000000-0005-0000-0000-0000B0010000}"/>
    <cellStyle name="Normal 3 2 3 2 6 2" xfId="666" xr:uid="{00000000-0005-0000-0000-0000B1010000}"/>
    <cellStyle name="Normal 3 2 3 2 7" xfId="195" xr:uid="{00000000-0005-0000-0000-0000B2010000}"/>
    <cellStyle name="Normal 3 2 3 2 8" xfId="470" xr:uid="{00000000-0005-0000-0000-0000B3010000}"/>
    <cellStyle name="Normal 3 2 3 3" xfId="49" xr:uid="{00000000-0005-0000-0000-0000B4010000}"/>
    <cellStyle name="Normal 3 2 3 3 2" xfId="297" xr:uid="{00000000-0005-0000-0000-0000B5010000}"/>
    <cellStyle name="Normal 3 2 3 3 2 2" xfId="563" xr:uid="{00000000-0005-0000-0000-0000B6010000}"/>
    <cellStyle name="Normal 3 2 3 3 3" xfId="205" xr:uid="{00000000-0005-0000-0000-0000B7010000}"/>
    <cellStyle name="Normal 3 2 3 3 4" xfId="480" xr:uid="{00000000-0005-0000-0000-0000B8010000}"/>
    <cellStyle name="Normal 3 2 3 4" xfId="76" xr:uid="{00000000-0005-0000-0000-0000B9010000}"/>
    <cellStyle name="Normal 3 2 3 4 2" xfId="326" xr:uid="{00000000-0005-0000-0000-0000BA010000}"/>
    <cellStyle name="Normal 3 2 3 4 2 2" xfId="592" xr:uid="{00000000-0005-0000-0000-0000BB010000}"/>
    <cellStyle name="Normal 3 2 3 4 3" xfId="235" xr:uid="{00000000-0005-0000-0000-0000BC010000}"/>
    <cellStyle name="Normal 3 2 3 4 4" xfId="509" xr:uid="{00000000-0005-0000-0000-0000BD010000}"/>
    <cellStyle name="Normal 3 2 3 5" xfId="101" xr:uid="{00000000-0005-0000-0000-0000BE010000}"/>
    <cellStyle name="Normal 3 2 3 5 2" xfId="273" xr:uid="{00000000-0005-0000-0000-0000BF010000}"/>
    <cellStyle name="Normal 3 2 3 5 3" xfId="539" xr:uid="{00000000-0005-0000-0000-0000C0010000}"/>
    <cellStyle name="Normal 3 2 3 6" xfId="128" xr:uid="{00000000-0005-0000-0000-0000C1010000}"/>
    <cellStyle name="Normal 3 2 3 6 2" xfId="403" xr:uid="{00000000-0005-0000-0000-0000C2010000}"/>
    <cellStyle name="Normal 3 2 3 6 3" xfId="623" xr:uid="{00000000-0005-0000-0000-0000C3010000}"/>
    <cellStyle name="Normal 3 2 3 7" xfId="147" xr:uid="{00000000-0005-0000-0000-0000C4010000}"/>
    <cellStyle name="Normal 3 2 3 7 2" xfId="432" xr:uid="{00000000-0005-0000-0000-0000C5010000}"/>
    <cellStyle name="Normal 3 2 3 7 3" xfId="652" xr:uid="{00000000-0005-0000-0000-0000C6010000}"/>
    <cellStyle name="Normal 3 2 3 8" xfId="164" xr:uid="{00000000-0005-0000-0000-0000C7010000}"/>
    <cellStyle name="Normal 3 2 3 9" xfId="181" xr:uid="{00000000-0005-0000-0000-0000C8010000}"/>
    <cellStyle name="Normal 3 2 4" xfId="31" xr:uid="{00000000-0005-0000-0000-0000C9010000}"/>
    <cellStyle name="Normal 3 2 4 2" xfId="55" xr:uid="{00000000-0005-0000-0000-0000CA010000}"/>
    <cellStyle name="Normal 3 2 4 2 2" xfId="304" xr:uid="{00000000-0005-0000-0000-0000CB010000}"/>
    <cellStyle name="Normal 3 2 4 2 2 2" xfId="570" xr:uid="{00000000-0005-0000-0000-0000CC010000}"/>
    <cellStyle name="Normal 3 2 4 2 3" xfId="213" xr:uid="{00000000-0005-0000-0000-0000CD010000}"/>
    <cellStyle name="Normal 3 2 4 2 4" xfId="487" xr:uid="{00000000-0005-0000-0000-0000CE010000}"/>
    <cellStyle name="Normal 3 2 4 3" xfId="86" xr:uid="{00000000-0005-0000-0000-0000CF010000}"/>
    <cellStyle name="Normal 3 2 4 3 2" xfId="333" xr:uid="{00000000-0005-0000-0000-0000D0010000}"/>
    <cellStyle name="Normal 3 2 4 3 2 2" xfId="599" xr:uid="{00000000-0005-0000-0000-0000D1010000}"/>
    <cellStyle name="Normal 3 2 4 3 3" xfId="242" xr:uid="{00000000-0005-0000-0000-0000D2010000}"/>
    <cellStyle name="Normal 3 2 4 3 4" xfId="516" xr:uid="{00000000-0005-0000-0000-0000D3010000}"/>
    <cellStyle name="Normal 3 2 4 4" xfId="107" xr:uid="{00000000-0005-0000-0000-0000D4010000}"/>
    <cellStyle name="Normal 3 2 4 4 2" xfId="279" xr:uid="{00000000-0005-0000-0000-0000D5010000}"/>
    <cellStyle name="Normal 3 2 4 4 3" xfId="545" xr:uid="{00000000-0005-0000-0000-0000D6010000}"/>
    <cellStyle name="Normal 3 2 4 5" xfId="135" xr:uid="{00000000-0005-0000-0000-0000D7010000}"/>
    <cellStyle name="Normal 3 2 4 5 2" xfId="410" xr:uid="{00000000-0005-0000-0000-0000D8010000}"/>
    <cellStyle name="Normal 3 2 4 5 3" xfId="630" xr:uid="{00000000-0005-0000-0000-0000D9010000}"/>
    <cellStyle name="Normal 3 2 4 6" xfId="154" xr:uid="{00000000-0005-0000-0000-0000DA010000}"/>
    <cellStyle name="Normal 3 2 4 6 2" xfId="438" xr:uid="{00000000-0005-0000-0000-0000DB010000}"/>
    <cellStyle name="Normal 3 2 4 6 3" xfId="658" xr:uid="{00000000-0005-0000-0000-0000DC010000}"/>
    <cellStyle name="Normal 3 2 4 7" xfId="171" xr:uid="{00000000-0005-0000-0000-0000DD010000}"/>
    <cellStyle name="Normal 3 2 4 8" xfId="187" xr:uid="{00000000-0005-0000-0000-0000DE010000}"/>
    <cellStyle name="Normal 3 2 4 9" xfId="462" xr:uid="{00000000-0005-0000-0000-0000DF010000}"/>
    <cellStyle name="Normal 3 2 5" xfId="43" xr:uid="{00000000-0005-0000-0000-0000E0010000}"/>
    <cellStyle name="Normal 3 2 5 2" xfId="246" xr:uid="{00000000-0005-0000-0000-0000E1010000}"/>
    <cellStyle name="Normal 3 2 5 2 2" xfId="337" xr:uid="{00000000-0005-0000-0000-0000E2010000}"/>
    <cellStyle name="Normal 3 2 5 2 2 2" xfId="603" xr:uid="{00000000-0005-0000-0000-0000E3010000}"/>
    <cellStyle name="Normal 3 2 5 2 3" xfId="520" xr:uid="{00000000-0005-0000-0000-0000E4010000}"/>
    <cellStyle name="Normal 3 2 5 3" xfId="308" xr:uid="{00000000-0005-0000-0000-0000E5010000}"/>
    <cellStyle name="Normal 3 2 5 3 2" xfId="574" xr:uid="{00000000-0005-0000-0000-0000E6010000}"/>
    <cellStyle name="Normal 3 2 5 4" xfId="414" xr:uid="{00000000-0005-0000-0000-0000E7010000}"/>
    <cellStyle name="Normal 3 2 5 4 2" xfId="634" xr:uid="{00000000-0005-0000-0000-0000E8010000}"/>
    <cellStyle name="Normal 3 2 5 5" xfId="217" xr:uid="{00000000-0005-0000-0000-0000E9010000}"/>
    <cellStyle name="Normal 3 2 5 6" xfId="491" xr:uid="{00000000-0005-0000-0000-0000EA010000}"/>
    <cellStyle name="Normal 3 2 6" xfId="69" xr:uid="{00000000-0005-0000-0000-0000EB010000}"/>
    <cellStyle name="Normal 3 2 6 2" xfId="291" xr:uid="{00000000-0005-0000-0000-0000EC010000}"/>
    <cellStyle name="Normal 3 2 6 2 2" xfId="557" xr:uid="{00000000-0005-0000-0000-0000ED010000}"/>
    <cellStyle name="Normal 3 2 6 3" xfId="199" xr:uid="{00000000-0005-0000-0000-0000EE010000}"/>
    <cellStyle name="Normal 3 2 6 4" xfId="474" xr:uid="{00000000-0005-0000-0000-0000EF010000}"/>
    <cellStyle name="Normal 3 2 7" xfId="95" xr:uid="{00000000-0005-0000-0000-0000F0010000}"/>
    <cellStyle name="Normal 3 2 7 2" xfId="320" xr:uid="{00000000-0005-0000-0000-0000F1010000}"/>
    <cellStyle name="Normal 3 2 7 2 2" xfId="586" xr:uid="{00000000-0005-0000-0000-0000F2010000}"/>
    <cellStyle name="Normal 3 2 7 3" xfId="229" xr:uid="{00000000-0005-0000-0000-0000F3010000}"/>
    <cellStyle name="Normal 3 2 7 4" xfId="503" xr:uid="{00000000-0005-0000-0000-0000F4010000}"/>
    <cellStyle name="Normal 3 2 8" xfId="122" xr:uid="{00000000-0005-0000-0000-0000F5010000}"/>
    <cellStyle name="Normal 3 2 8 2" xfId="266" xr:uid="{00000000-0005-0000-0000-0000F6010000}"/>
    <cellStyle name="Normal 3 2 8 3" xfId="533" xr:uid="{00000000-0005-0000-0000-0000F7010000}"/>
    <cellStyle name="Normal 3 2 9" xfId="141" xr:uid="{00000000-0005-0000-0000-0000F8010000}"/>
    <cellStyle name="Normal 3 2 9 2" xfId="397" xr:uid="{00000000-0005-0000-0000-0000F9010000}"/>
    <cellStyle name="Normal 3 2 9 3" xfId="617" xr:uid="{00000000-0005-0000-0000-0000FA010000}"/>
    <cellStyle name="Normal 3 3" xfId="25" xr:uid="{00000000-0005-0000-0000-0000FB010000}"/>
    <cellStyle name="Normal 3 3 10" xfId="457" xr:uid="{00000000-0005-0000-0000-0000FC010000}"/>
    <cellStyle name="Normal 3 3 2" xfId="33" xr:uid="{00000000-0005-0000-0000-0000FD010000}"/>
    <cellStyle name="Normal 3 3 2 2" xfId="57" xr:uid="{00000000-0005-0000-0000-0000FE010000}"/>
    <cellStyle name="Normal 3 3 2 2 2" xfId="315" xr:uid="{00000000-0005-0000-0000-0000FF010000}"/>
    <cellStyle name="Normal 3 3 2 2 2 2" xfId="581" xr:uid="{00000000-0005-0000-0000-000000020000}"/>
    <cellStyle name="Normal 3 3 2 2 3" xfId="224" xr:uid="{00000000-0005-0000-0000-000001020000}"/>
    <cellStyle name="Normal 3 3 2 2 4" xfId="498" xr:uid="{00000000-0005-0000-0000-000002020000}"/>
    <cellStyle name="Normal 3 3 2 3" xfId="74" xr:uid="{00000000-0005-0000-0000-000003020000}"/>
    <cellStyle name="Normal 3 3 2 3 2" xfId="344" xr:uid="{00000000-0005-0000-0000-000004020000}"/>
    <cellStyle name="Normal 3 3 2 3 2 2" xfId="610" xr:uid="{00000000-0005-0000-0000-000005020000}"/>
    <cellStyle name="Normal 3 3 2 3 3" xfId="253" xr:uid="{00000000-0005-0000-0000-000006020000}"/>
    <cellStyle name="Normal 3 3 2 3 4" xfId="527" xr:uid="{00000000-0005-0000-0000-000007020000}"/>
    <cellStyle name="Normal 3 3 2 4" xfId="109" xr:uid="{00000000-0005-0000-0000-000008020000}"/>
    <cellStyle name="Normal 3 3 2 4 2" xfId="281" xr:uid="{00000000-0005-0000-0000-000009020000}"/>
    <cellStyle name="Normal 3 3 2 4 3" xfId="547" xr:uid="{00000000-0005-0000-0000-00000A020000}"/>
    <cellStyle name="Normal 3 3 2 5" xfId="421" xr:uid="{00000000-0005-0000-0000-00000B020000}"/>
    <cellStyle name="Normal 3 3 2 5 2" xfId="641" xr:uid="{00000000-0005-0000-0000-00000C020000}"/>
    <cellStyle name="Normal 3 3 2 6" xfId="440" xr:uid="{00000000-0005-0000-0000-00000D020000}"/>
    <cellStyle name="Normal 3 3 2 6 2" xfId="660" xr:uid="{00000000-0005-0000-0000-00000E020000}"/>
    <cellStyle name="Normal 3 3 2 7" xfId="189" xr:uid="{00000000-0005-0000-0000-00000F020000}"/>
    <cellStyle name="Normal 3 3 2 8" xfId="464" xr:uid="{00000000-0005-0000-0000-000010020000}"/>
    <cellStyle name="Normal 3 3 3" xfId="50" xr:uid="{00000000-0005-0000-0000-000011020000}"/>
    <cellStyle name="Normal 3 3 3 2" xfId="298" xr:uid="{00000000-0005-0000-0000-000012020000}"/>
    <cellStyle name="Normal 3 3 3 2 2" xfId="564" xr:uid="{00000000-0005-0000-0000-000013020000}"/>
    <cellStyle name="Normal 3 3 3 3" xfId="206" xr:uid="{00000000-0005-0000-0000-000014020000}"/>
    <cellStyle name="Normal 3 3 3 4" xfId="481" xr:uid="{00000000-0005-0000-0000-000015020000}"/>
    <cellStyle name="Normal 3 3 4" xfId="77" xr:uid="{00000000-0005-0000-0000-000016020000}"/>
    <cellStyle name="Normal 3 3 4 2" xfId="327" xr:uid="{00000000-0005-0000-0000-000017020000}"/>
    <cellStyle name="Normal 3 3 4 2 2" xfId="593" xr:uid="{00000000-0005-0000-0000-000018020000}"/>
    <cellStyle name="Normal 3 3 4 3" xfId="236" xr:uid="{00000000-0005-0000-0000-000019020000}"/>
    <cellStyle name="Normal 3 3 4 4" xfId="510" xr:uid="{00000000-0005-0000-0000-00001A020000}"/>
    <cellStyle name="Normal 3 3 5" xfId="102" xr:uid="{00000000-0005-0000-0000-00001B020000}"/>
    <cellStyle name="Normal 3 3 5 2" xfId="274" xr:uid="{00000000-0005-0000-0000-00001C020000}"/>
    <cellStyle name="Normal 3 3 5 3" xfId="540" xr:uid="{00000000-0005-0000-0000-00001D020000}"/>
    <cellStyle name="Normal 3 3 6" xfId="129" xr:uid="{00000000-0005-0000-0000-00001E020000}"/>
    <cellStyle name="Normal 3 3 6 2" xfId="404" xr:uid="{00000000-0005-0000-0000-00001F020000}"/>
    <cellStyle name="Normal 3 3 6 3" xfId="624" xr:uid="{00000000-0005-0000-0000-000020020000}"/>
    <cellStyle name="Normal 3 3 7" xfId="148" xr:uid="{00000000-0005-0000-0000-000021020000}"/>
    <cellStyle name="Normal 3 3 7 2" xfId="433" xr:uid="{00000000-0005-0000-0000-000022020000}"/>
    <cellStyle name="Normal 3 3 7 3" xfId="653" xr:uid="{00000000-0005-0000-0000-000023020000}"/>
    <cellStyle name="Normal 3 3 8" xfId="165" xr:uid="{00000000-0005-0000-0000-000024020000}"/>
    <cellStyle name="Normal 3 3 9" xfId="182" xr:uid="{00000000-0005-0000-0000-000025020000}"/>
    <cellStyle name="Normal 3 4" xfId="26" xr:uid="{00000000-0005-0000-0000-000026020000}"/>
    <cellStyle name="Normal 3 4 10" xfId="458" xr:uid="{00000000-0005-0000-0000-000027020000}"/>
    <cellStyle name="Normal 3 4 2" xfId="37" xr:uid="{00000000-0005-0000-0000-000028020000}"/>
    <cellStyle name="Normal 3 4 2 2" xfId="61" xr:uid="{00000000-0005-0000-0000-000029020000}"/>
    <cellStyle name="Normal 3 4 2 2 2" xfId="316" xr:uid="{00000000-0005-0000-0000-00002A020000}"/>
    <cellStyle name="Normal 3 4 2 2 2 2" xfId="582" xr:uid="{00000000-0005-0000-0000-00002B020000}"/>
    <cellStyle name="Normal 3 4 2 2 3" xfId="225" xr:uid="{00000000-0005-0000-0000-00002C020000}"/>
    <cellStyle name="Normal 3 4 2 2 4" xfId="499" xr:uid="{00000000-0005-0000-0000-00002D020000}"/>
    <cellStyle name="Normal 3 4 2 3" xfId="89" xr:uid="{00000000-0005-0000-0000-00002E020000}"/>
    <cellStyle name="Normal 3 4 2 3 2" xfId="345" xr:uid="{00000000-0005-0000-0000-00002F020000}"/>
    <cellStyle name="Normal 3 4 2 3 2 2" xfId="611" xr:uid="{00000000-0005-0000-0000-000030020000}"/>
    <cellStyle name="Normal 3 4 2 3 3" xfId="254" xr:uid="{00000000-0005-0000-0000-000031020000}"/>
    <cellStyle name="Normal 3 4 2 3 4" xfId="528" xr:uid="{00000000-0005-0000-0000-000032020000}"/>
    <cellStyle name="Normal 3 4 2 4" xfId="113" xr:uid="{00000000-0005-0000-0000-000033020000}"/>
    <cellStyle name="Normal 3 4 2 4 2" xfId="285" xr:uid="{00000000-0005-0000-0000-000034020000}"/>
    <cellStyle name="Normal 3 4 2 4 3" xfId="551" xr:uid="{00000000-0005-0000-0000-000035020000}"/>
    <cellStyle name="Normal 3 4 2 5" xfId="422" xr:uid="{00000000-0005-0000-0000-000036020000}"/>
    <cellStyle name="Normal 3 4 2 5 2" xfId="642" xr:uid="{00000000-0005-0000-0000-000037020000}"/>
    <cellStyle name="Normal 3 4 2 6" xfId="444" xr:uid="{00000000-0005-0000-0000-000038020000}"/>
    <cellStyle name="Normal 3 4 2 6 2" xfId="664" xr:uid="{00000000-0005-0000-0000-000039020000}"/>
    <cellStyle name="Normal 3 4 2 7" xfId="193" xr:uid="{00000000-0005-0000-0000-00003A020000}"/>
    <cellStyle name="Normal 3 4 2 8" xfId="468" xr:uid="{00000000-0005-0000-0000-00003B020000}"/>
    <cellStyle name="Normal 3 4 3" xfId="51" xr:uid="{00000000-0005-0000-0000-00003C020000}"/>
    <cellStyle name="Normal 3 4 3 2" xfId="299" xr:uid="{00000000-0005-0000-0000-00003D020000}"/>
    <cellStyle name="Normal 3 4 3 2 2" xfId="565" xr:uid="{00000000-0005-0000-0000-00003E020000}"/>
    <cellStyle name="Normal 3 4 3 3" xfId="207" xr:uid="{00000000-0005-0000-0000-00003F020000}"/>
    <cellStyle name="Normal 3 4 3 4" xfId="482" xr:uid="{00000000-0005-0000-0000-000040020000}"/>
    <cellStyle name="Normal 3 4 4" xfId="78" xr:uid="{00000000-0005-0000-0000-000041020000}"/>
    <cellStyle name="Normal 3 4 4 2" xfId="328" xr:uid="{00000000-0005-0000-0000-000042020000}"/>
    <cellStyle name="Normal 3 4 4 2 2" xfId="594" xr:uid="{00000000-0005-0000-0000-000043020000}"/>
    <cellStyle name="Normal 3 4 4 3" xfId="237" xr:uid="{00000000-0005-0000-0000-000044020000}"/>
    <cellStyle name="Normal 3 4 4 4" xfId="511" xr:uid="{00000000-0005-0000-0000-000045020000}"/>
    <cellStyle name="Normal 3 4 5" xfId="103" xr:uid="{00000000-0005-0000-0000-000046020000}"/>
    <cellStyle name="Normal 3 4 5 2" xfId="275" xr:uid="{00000000-0005-0000-0000-000047020000}"/>
    <cellStyle name="Normal 3 4 5 3" xfId="541" xr:uid="{00000000-0005-0000-0000-000048020000}"/>
    <cellStyle name="Normal 3 4 6" xfId="130" xr:uid="{00000000-0005-0000-0000-000049020000}"/>
    <cellStyle name="Normal 3 4 6 2" xfId="405" xr:uid="{00000000-0005-0000-0000-00004A020000}"/>
    <cellStyle name="Normal 3 4 6 3" xfId="625" xr:uid="{00000000-0005-0000-0000-00004B020000}"/>
    <cellStyle name="Normal 3 4 7" xfId="149" xr:uid="{00000000-0005-0000-0000-00004C020000}"/>
    <cellStyle name="Normal 3 4 7 2" xfId="434" xr:uid="{00000000-0005-0000-0000-00004D020000}"/>
    <cellStyle name="Normal 3 4 7 3" xfId="654" xr:uid="{00000000-0005-0000-0000-00004E020000}"/>
    <cellStyle name="Normal 3 4 8" xfId="166" xr:uid="{00000000-0005-0000-0000-00004F020000}"/>
    <cellStyle name="Normal 3 4 9" xfId="183" xr:uid="{00000000-0005-0000-0000-000050020000}"/>
    <cellStyle name="Normal 3 5" xfId="29" xr:uid="{00000000-0005-0000-0000-000051020000}"/>
    <cellStyle name="Normal 3 5 2" xfId="53" xr:uid="{00000000-0005-0000-0000-000052020000}"/>
    <cellStyle name="Normal 3 5 2 2" xfId="209" xr:uid="{00000000-0005-0000-0000-000053020000}"/>
    <cellStyle name="Normal 3 5 3" xfId="81" xr:uid="{00000000-0005-0000-0000-000054020000}"/>
    <cellStyle name="Normal 3 5 3 2" xfId="277" xr:uid="{00000000-0005-0000-0000-000055020000}"/>
    <cellStyle name="Normal 3 5 3 3" xfId="543" xr:uid="{00000000-0005-0000-0000-000056020000}"/>
    <cellStyle name="Normal 3 5 4" xfId="64" xr:uid="{00000000-0005-0000-0000-000057020000}"/>
    <cellStyle name="Normal 3 5 4 2" xfId="436" xr:uid="{00000000-0005-0000-0000-000058020000}"/>
    <cellStyle name="Normal 3 5 4 3" xfId="656" xr:uid="{00000000-0005-0000-0000-000059020000}"/>
    <cellStyle name="Normal 3 5 5" xfId="105" xr:uid="{00000000-0005-0000-0000-00005A020000}"/>
    <cellStyle name="Normal 3 5 6" xfId="185" xr:uid="{00000000-0005-0000-0000-00005B020000}"/>
    <cellStyle name="Normal 3 5 7" xfId="460" xr:uid="{00000000-0005-0000-0000-00005C020000}"/>
    <cellStyle name="Normal 3 6" xfId="41" xr:uid="{00000000-0005-0000-0000-00005D020000}"/>
    <cellStyle name="Normal 3 6 2" xfId="84" xr:uid="{00000000-0005-0000-0000-00005E020000}"/>
    <cellStyle name="Normal 3 6 2 2" xfId="331" xr:uid="{00000000-0005-0000-0000-00005F020000}"/>
    <cellStyle name="Normal 3 6 2 2 2" xfId="597" xr:uid="{00000000-0005-0000-0000-000060020000}"/>
    <cellStyle name="Normal 3 6 2 3" xfId="240" xr:uid="{00000000-0005-0000-0000-000061020000}"/>
    <cellStyle name="Normal 3 6 2 4" xfId="514" xr:uid="{00000000-0005-0000-0000-000062020000}"/>
    <cellStyle name="Normal 3 6 3" xfId="133" xr:uid="{00000000-0005-0000-0000-000063020000}"/>
    <cellStyle name="Normal 3 6 3 2" xfId="302" xr:uid="{00000000-0005-0000-0000-000064020000}"/>
    <cellStyle name="Normal 3 6 3 3" xfId="568" xr:uid="{00000000-0005-0000-0000-000065020000}"/>
    <cellStyle name="Normal 3 6 4" xfId="152" xr:uid="{00000000-0005-0000-0000-000066020000}"/>
    <cellStyle name="Normal 3 6 4 2" xfId="408" xr:uid="{00000000-0005-0000-0000-000067020000}"/>
    <cellStyle name="Normal 3 6 4 3" xfId="628" xr:uid="{00000000-0005-0000-0000-000068020000}"/>
    <cellStyle name="Normal 3 6 5" xfId="169" xr:uid="{00000000-0005-0000-0000-000069020000}"/>
    <cellStyle name="Normal 3 6 6" xfId="211" xr:uid="{00000000-0005-0000-0000-00006A020000}"/>
    <cellStyle name="Normal 3 6 7" xfId="485" xr:uid="{00000000-0005-0000-0000-00006B020000}"/>
    <cellStyle name="Normal 3 7" xfId="67" xr:uid="{00000000-0005-0000-0000-00006C020000}"/>
    <cellStyle name="Normal 3 7 2" xfId="244" xr:uid="{00000000-0005-0000-0000-00006D020000}"/>
    <cellStyle name="Normal 3 7 2 2" xfId="335" xr:uid="{00000000-0005-0000-0000-00006E020000}"/>
    <cellStyle name="Normal 3 7 2 2 2" xfId="601" xr:uid="{00000000-0005-0000-0000-00006F020000}"/>
    <cellStyle name="Normal 3 7 2 3" xfId="518" xr:uid="{00000000-0005-0000-0000-000070020000}"/>
    <cellStyle name="Normal 3 7 3" xfId="306" xr:uid="{00000000-0005-0000-0000-000071020000}"/>
    <cellStyle name="Normal 3 7 3 2" xfId="572" xr:uid="{00000000-0005-0000-0000-000072020000}"/>
    <cellStyle name="Normal 3 7 4" xfId="412" xr:uid="{00000000-0005-0000-0000-000073020000}"/>
    <cellStyle name="Normal 3 7 4 2" xfId="632" xr:uid="{00000000-0005-0000-0000-000074020000}"/>
    <cellStyle name="Normal 3 7 5" xfId="215" xr:uid="{00000000-0005-0000-0000-000075020000}"/>
    <cellStyle name="Normal 3 7 6" xfId="489" xr:uid="{00000000-0005-0000-0000-000076020000}"/>
    <cellStyle name="Normal 3 8" xfId="93" xr:uid="{00000000-0005-0000-0000-000077020000}"/>
    <cellStyle name="Normal 3 8 2" xfId="289" xr:uid="{00000000-0005-0000-0000-000078020000}"/>
    <cellStyle name="Normal 3 8 2 2" xfId="555" xr:uid="{00000000-0005-0000-0000-000079020000}"/>
    <cellStyle name="Normal 3 8 3" xfId="197" xr:uid="{00000000-0005-0000-0000-00007A020000}"/>
    <cellStyle name="Normal 3 8 4" xfId="472" xr:uid="{00000000-0005-0000-0000-00007B020000}"/>
    <cellStyle name="Normal 3 9" xfId="120" xr:uid="{00000000-0005-0000-0000-00007C020000}"/>
    <cellStyle name="Normal 3 9 2" xfId="318" xr:uid="{00000000-0005-0000-0000-00007D020000}"/>
    <cellStyle name="Normal 3 9 2 2" xfId="584" xr:uid="{00000000-0005-0000-0000-00007E020000}"/>
    <cellStyle name="Normal 3 9 3" xfId="227" xr:uid="{00000000-0005-0000-0000-00007F020000}"/>
    <cellStyle name="Normal 3 9 4" xfId="501" xr:uid="{00000000-0005-0000-0000-000080020000}"/>
    <cellStyle name="Normal 4" xfId="14" xr:uid="{00000000-0005-0000-0000-000081020000}"/>
    <cellStyle name="Normal 4 2" xfId="27" xr:uid="{00000000-0005-0000-0000-000082020000}"/>
    <cellStyle name="Normal 5" xfId="17" xr:uid="{00000000-0005-0000-0000-000083020000}"/>
    <cellStyle name="Normal 6" xfId="82" xr:uid="{00000000-0005-0000-0000-000084020000}"/>
    <cellStyle name="Normal 7" xfId="116" xr:uid="{00000000-0005-0000-0000-000085020000}"/>
    <cellStyle name="Normal 7 2" xfId="255" xr:uid="{00000000-0005-0000-0000-000086020000}"/>
    <cellStyle name="Normal 8" xfId="118" xr:uid="{00000000-0005-0000-0000-000087020000}"/>
    <cellStyle name="Normal 8 2" xfId="346" xr:uid="{00000000-0005-0000-0000-000088020000}"/>
    <cellStyle name="Normal 8 3" xfId="256" xr:uid="{00000000-0005-0000-0000-000089020000}"/>
    <cellStyle name="Normal 9" xfId="136" xr:uid="{00000000-0005-0000-0000-00008A020000}"/>
    <cellStyle name="Normal 9 2" xfId="260" xr:uid="{00000000-0005-0000-0000-00008B020000}"/>
    <cellStyle name="Normal_Rendement impôts-2004-SJIC" xfId="667" xr:uid="{B799439D-E62C-4FAE-8E76-11DB6061C226}"/>
    <cellStyle name="Pourcentage" xfId="11" builtinId="5"/>
    <cellStyle name="Pourcentage 2" xfId="12" xr:uid="{00000000-0005-0000-0000-000091020000}"/>
    <cellStyle name="Pourcentage 3" xfId="137" xr:uid="{00000000-0005-0000-0000-000092020000}"/>
    <cellStyle name="Pourcentage 3 2" xfId="264" xr:uid="{00000000-0005-0000-0000-000093020000}"/>
    <cellStyle name="Pourcentage 4" xfId="258" xr:uid="{00000000-0005-0000-0000-000094020000}"/>
    <cellStyle name="Satisfaisant 2" xfId="380" xr:uid="{00000000-0005-0000-0000-000095020000}"/>
    <cellStyle name="Sortie 2" xfId="381" xr:uid="{00000000-0005-0000-0000-000096020000}"/>
    <cellStyle name="Texte explicatif 2" xfId="382" xr:uid="{00000000-0005-0000-0000-000097020000}"/>
    <cellStyle name="Titre 2" xfId="383" xr:uid="{00000000-0005-0000-0000-000098020000}"/>
    <cellStyle name="Titre 1 2" xfId="384" xr:uid="{00000000-0005-0000-0000-000099020000}"/>
    <cellStyle name="Titre 2 2" xfId="385" xr:uid="{00000000-0005-0000-0000-00009A020000}"/>
    <cellStyle name="Titre 3 2" xfId="386" xr:uid="{00000000-0005-0000-0000-00009B020000}"/>
    <cellStyle name="Titre 4 2" xfId="387" xr:uid="{00000000-0005-0000-0000-00009C020000}"/>
    <cellStyle name="Total 2" xfId="388" xr:uid="{00000000-0005-0000-0000-00009D020000}"/>
    <cellStyle name="Vérification 2" xfId="389" xr:uid="{00000000-0005-0000-0000-00009E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190500</xdr:colOff>
      <xdr:row>1</xdr:row>
      <xdr:rowOff>66675</xdr:rowOff>
    </xdr:from>
    <xdr:to>
      <xdr:col>4</xdr:col>
      <xdr:colOff>2333626</xdr:colOff>
      <xdr:row>4</xdr:row>
      <xdr:rowOff>95250</xdr:rowOff>
    </xdr:to>
    <xdr:sp macro="" textlink="">
      <xdr:nvSpPr>
        <xdr:cNvPr id="3" name="Rectangle 2">
          <a:extLst>
            <a:ext uri="{FF2B5EF4-FFF2-40B4-BE49-F238E27FC236}">
              <a16:creationId xmlns:a16="http://schemas.microsoft.com/office/drawing/2014/main" id="{EB0BD7CE-4B76-4E51-8BAF-3EE0B57B8861}"/>
            </a:ext>
          </a:extLst>
        </xdr:cNvPr>
        <xdr:cNvSpPr/>
      </xdr:nvSpPr>
      <xdr:spPr bwMode="auto">
        <a:xfrm>
          <a:off x="4714875" y="457200"/>
          <a:ext cx="2143126" cy="742950"/>
        </a:xfrm>
        <a:prstGeom prst="rect">
          <a:avLst/>
        </a:prstGeom>
        <a:solidFill>
          <a:schemeClr val="accent3">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fr-CH" sz="1100" b="1"/>
            <a:t>Veuillez</a:t>
          </a:r>
          <a:r>
            <a:rPr lang="fr-CH" sz="1100" b="1" baseline="0"/>
            <a:t> cliquer sur la cellule C3 pour saisir le nom de votre commune ou la selectionner au moyen de la flèche en bas à droite de la cellule</a:t>
          </a:r>
          <a:endParaRPr lang="fr-CH" sz="1100" b="1"/>
        </a:p>
      </xdr:txBody>
    </xdr:sp>
    <xdr:clientData/>
  </xdr:twoCellAnchor>
  <xdr:twoCellAnchor>
    <xdr:from>
      <xdr:col>5</xdr:col>
      <xdr:colOff>38100</xdr:colOff>
      <xdr:row>6</xdr:row>
      <xdr:rowOff>282575</xdr:rowOff>
    </xdr:from>
    <xdr:to>
      <xdr:col>7</xdr:col>
      <xdr:colOff>361950</xdr:colOff>
      <xdr:row>12</xdr:row>
      <xdr:rowOff>63500</xdr:rowOff>
    </xdr:to>
    <xdr:sp macro="" textlink="">
      <xdr:nvSpPr>
        <xdr:cNvPr id="4" name="Rectangle 3">
          <a:extLst>
            <a:ext uri="{FF2B5EF4-FFF2-40B4-BE49-F238E27FC236}">
              <a16:creationId xmlns:a16="http://schemas.microsoft.com/office/drawing/2014/main" id="{826EB6EA-35D7-4EA1-9AD9-96954E73A252}"/>
            </a:ext>
          </a:extLst>
        </xdr:cNvPr>
        <xdr:cNvSpPr/>
      </xdr:nvSpPr>
      <xdr:spPr bwMode="auto">
        <a:xfrm>
          <a:off x="6934200" y="1854200"/>
          <a:ext cx="1981200" cy="838200"/>
        </a:xfrm>
        <a:prstGeom prst="rect">
          <a:avLst/>
        </a:prstGeom>
        <a:solidFill>
          <a:schemeClr val="accent3">
            <a:lumMod val="60000"/>
            <a:lumOff val="40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marL="0" indent="0" algn="ctr"/>
          <a:r>
            <a:rPr lang="fr-CH" sz="1100" b="1">
              <a:latin typeface="+mn-lt"/>
              <a:ea typeface="+mn-ea"/>
              <a:cs typeface="+mn-cs"/>
            </a:rPr>
            <a:t>En</a:t>
          </a:r>
          <a:r>
            <a:rPr lang="fr-CH" sz="1100" b="1" baseline="0">
              <a:latin typeface="+mn-lt"/>
              <a:ea typeface="+mn-ea"/>
              <a:cs typeface="+mn-cs"/>
            </a:rPr>
            <a:t> cas de corrections, nous vous prions d'indiquer les nouveaux montants dans les cellules grises.</a:t>
          </a:r>
        </a:p>
        <a:p>
          <a:pPr marL="0" indent="0" algn="ctr"/>
          <a:endParaRPr lang="fr-CH" sz="1100" b="1">
            <a:latin typeface="+mn-lt"/>
            <a:ea typeface="+mn-ea"/>
            <a:cs typeface="+mn-cs"/>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B0F0"/>
  </sheetPr>
  <dimension ref="A1:L538"/>
  <sheetViews>
    <sheetView topLeftCell="A44" zoomScaleNormal="100" workbookViewId="0">
      <selection activeCell="A60" sqref="A60"/>
    </sheetView>
  </sheetViews>
  <sheetFormatPr baseColWidth="10" defaultColWidth="10.75" defaultRowHeight="15" x14ac:dyDescent="0.25"/>
  <cols>
    <col min="1" max="1" width="48" style="7" bestFit="1" customWidth="1"/>
    <col min="2" max="2" width="13.75" style="7" customWidth="1"/>
    <col min="3" max="3" width="16.625" style="7" customWidth="1"/>
    <col min="4" max="4" width="12.25" style="7" customWidth="1"/>
    <col min="5" max="5" width="11" style="7" bestFit="1" customWidth="1"/>
    <col min="6" max="6" width="12.125" style="7" bestFit="1" customWidth="1"/>
    <col min="7" max="7" width="12.5" style="7" bestFit="1" customWidth="1"/>
    <col min="8" max="8" width="12" style="7" bestFit="1" customWidth="1"/>
    <col min="9" max="10" width="12.125" style="7" bestFit="1" customWidth="1"/>
    <col min="11" max="11" width="14.375" style="7" bestFit="1" customWidth="1"/>
    <col min="12" max="16384" width="10.75" style="7"/>
  </cols>
  <sheetData>
    <row r="1" spans="1:11" ht="31.5" x14ac:dyDescent="0.5">
      <c r="A1" s="46"/>
    </row>
    <row r="4" spans="1:11" ht="21" x14ac:dyDescent="0.35">
      <c r="A4" s="26"/>
    </row>
    <row r="5" spans="1:11" x14ac:dyDescent="0.25">
      <c r="B5" s="87"/>
    </row>
    <row r="6" spans="1:11" x14ac:dyDescent="0.25">
      <c r="B6" s="87"/>
    </row>
    <row r="7" spans="1:11" x14ac:dyDescent="0.25">
      <c r="B7" s="27"/>
    </row>
    <row r="8" spans="1:11" x14ac:dyDescent="0.25">
      <c r="B8" s="51"/>
    </row>
    <row r="10" spans="1:11" ht="21" x14ac:dyDescent="0.35">
      <c r="A10" s="26"/>
      <c r="C10" s="9"/>
      <c r="D10" s="9"/>
    </row>
    <row r="11" spans="1:11" x14ac:dyDescent="0.25">
      <c r="B11" s="28"/>
      <c r="C11" s="17"/>
      <c r="D11" s="17"/>
    </row>
    <row r="12" spans="1:11" x14ac:dyDescent="0.25">
      <c r="B12" s="28"/>
      <c r="C12" s="18"/>
      <c r="D12" s="18"/>
      <c r="F12" s="14"/>
    </row>
    <row r="14" spans="1:11" ht="21" x14ac:dyDescent="0.35">
      <c r="A14" s="26"/>
      <c r="H14" s="116"/>
      <c r="I14" s="116"/>
      <c r="J14" s="116"/>
      <c r="K14" s="116"/>
    </row>
    <row r="15" spans="1:11" x14ac:dyDescent="0.25">
      <c r="B15" s="19"/>
      <c r="C15" s="19"/>
      <c r="D15" s="19"/>
      <c r="E15" s="19"/>
      <c r="F15" s="19"/>
      <c r="H15" s="116"/>
      <c r="I15" s="116"/>
      <c r="J15" s="116"/>
      <c r="K15" s="116"/>
    </row>
    <row r="16" spans="1:11" x14ac:dyDescent="0.25">
      <c r="B16" s="29"/>
      <c r="C16" s="29"/>
      <c r="D16" s="29"/>
      <c r="E16" s="29"/>
      <c r="F16" s="29"/>
      <c r="G16" s="91"/>
      <c r="H16" s="116"/>
      <c r="I16" s="116"/>
      <c r="J16" s="116"/>
      <c r="K16" s="116"/>
    </row>
    <row r="17" spans="1:12" x14ac:dyDescent="0.25">
      <c r="B17" s="29"/>
      <c r="C17" s="29"/>
      <c r="D17" s="29"/>
      <c r="E17" s="59"/>
      <c r="F17" s="118"/>
      <c r="G17" s="91"/>
      <c r="H17" s="116"/>
      <c r="I17" s="116"/>
      <c r="J17" s="116"/>
      <c r="K17" s="116"/>
    </row>
    <row r="18" spans="1:12" x14ac:dyDescent="0.25">
      <c r="F18" s="9"/>
      <c r="I18" s="9"/>
      <c r="J18" s="9"/>
      <c r="K18" s="9"/>
      <c r="L18" s="9"/>
    </row>
    <row r="19" spans="1:12" ht="21" x14ac:dyDescent="0.35">
      <c r="A19" s="26"/>
      <c r="B19" s="9"/>
      <c r="C19" s="9"/>
      <c r="D19" s="9"/>
      <c r="E19" s="20"/>
      <c r="F19" s="10"/>
      <c r="I19" s="9"/>
      <c r="J19" s="117"/>
      <c r="K19" s="117"/>
      <c r="L19" s="11"/>
    </row>
    <row r="20" spans="1:12" x14ac:dyDescent="0.25">
      <c r="A20" s="31"/>
      <c r="B20" s="35"/>
      <c r="C20" s="35"/>
      <c r="D20" s="35"/>
      <c r="E20" s="35"/>
      <c r="F20" s="35"/>
      <c r="G20" s="35"/>
      <c r="H20" s="35"/>
      <c r="I20" s="21"/>
      <c r="J20" s="117"/>
      <c r="K20" s="117"/>
      <c r="L20" s="9"/>
    </row>
    <row r="21" spans="1:12" ht="15" customHeight="1" x14ac:dyDescent="0.25">
      <c r="A21" s="31"/>
      <c r="B21" s="35"/>
      <c r="C21" s="35"/>
      <c r="D21" s="35"/>
      <c r="E21" s="35"/>
      <c r="F21" s="35"/>
      <c r="G21" s="35"/>
      <c r="H21" s="35"/>
      <c r="I21" s="21"/>
      <c r="J21" s="117"/>
      <c r="K21" s="117"/>
      <c r="L21" s="9"/>
    </row>
    <row r="22" spans="1:12" x14ac:dyDescent="0.25">
      <c r="A22" s="32"/>
      <c r="B22" s="53"/>
      <c r="C22" s="53"/>
      <c r="D22" s="53"/>
      <c r="E22" s="53"/>
      <c r="F22" s="53"/>
      <c r="G22" s="53"/>
      <c r="H22" s="53"/>
      <c r="I22" s="22"/>
      <c r="J22" s="117"/>
      <c r="K22" s="117"/>
      <c r="L22" s="9"/>
    </row>
    <row r="23" spans="1:12" x14ac:dyDescent="0.25">
      <c r="A23" s="9"/>
      <c r="B23" s="55"/>
      <c r="C23" s="30"/>
      <c r="D23" s="30"/>
      <c r="E23" s="30"/>
      <c r="F23" s="30"/>
      <c r="G23" s="30"/>
      <c r="H23" s="30"/>
      <c r="I23" s="9"/>
      <c r="J23" s="117"/>
      <c r="K23" s="117"/>
      <c r="L23" s="9"/>
    </row>
    <row r="24" spans="1:12" x14ac:dyDescent="0.25">
      <c r="A24" s="9"/>
      <c r="B24" s="56"/>
      <c r="C24" s="30"/>
      <c r="D24" s="30"/>
      <c r="E24" s="30"/>
      <c r="F24" s="30"/>
      <c r="G24" s="30"/>
      <c r="H24" s="30"/>
      <c r="I24" s="9"/>
      <c r="J24" s="9"/>
      <c r="K24" s="9"/>
      <c r="L24" s="9"/>
    </row>
    <row r="25" spans="1:12" x14ac:dyDescent="0.25">
      <c r="A25" s="9"/>
      <c r="B25" s="57"/>
      <c r="C25" s="24"/>
      <c r="D25" s="24"/>
      <c r="E25" s="24"/>
      <c r="F25" s="24"/>
      <c r="G25" s="24"/>
      <c r="H25" s="24"/>
      <c r="I25" s="9"/>
      <c r="J25" s="9"/>
      <c r="K25" s="9"/>
      <c r="L25" s="9"/>
    </row>
    <row r="27" spans="1:12" ht="21" x14ac:dyDescent="0.35">
      <c r="A27" s="26"/>
    </row>
    <row r="28" spans="1:12" x14ac:dyDescent="0.25">
      <c r="B28" s="36"/>
    </row>
    <row r="30" spans="1:12" ht="21" x14ac:dyDescent="0.35">
      <c r="A30" s="26"/>
    </row>
    <row r="31" spans="1:12" x14ac:dyDescent="0.25">
      <c r="C31" s="12"/>
    </row>
    <row r="32" spans="1:12" x14ac:dyDescent="0.25">
      <c r="B32" s="50"/>
      <c r="C32" s="6"/>
      <c r="D32" s="34"/>
      <c r="L32" s="14"/>
    </row>
    <row r="33" spans="1:12" x14ac:dyDescent="0.25">
      <c r="B33" s="50"/>
      <c r="C33" s="13"/>
      <c r="D33" s="14"/>
      <c r="L33" s="14"/>
    </row>
    <row r="34" spans="1:12" x14ac:dyDescent="0.25">
      <c r="G34" s="14"/>
      <c r="H34" s="15"/>
      <c r="L34" s="14"/>
    </row>
    <row r="35" spans="1:12" ht="21" x14ac:dyDescent="0.35">
      <c r="A35" s="26"/>
      <c r="G35" s="14"/>
      <c r="H35" s="15"/>
      <c r="L35" s="14"/>
    </row>
    <row r="36" spans="1:12" x14ac:dyDescent="0.25">
      <c r="A36" s="25"/>
      <c r="B36" s="38"/>
      <c r="C36" s="38"/>
      <c r="E36" s="23"/>
      <c r="F36" s="23"/>
      <c r="G36" s="40"/>
      <c r="H36" s="42"/>
      <c r="I36" s="41"/>
      <c r="J36" s="23"/>
      <c r="K36" s="6"/>
    </row>
    <row r="37" spans="1:12" x14ac:dyDescent="0.25">
      <c r="B37" s="37"/>
      <c r="C37" s="19"/>
      <c r="E37" s="23"/>
      <c r="F37" s="23"/>
      <c r="G37" s="64"/>
      <c r="H37" s="61"/>
      <c r="I37" s="41"/>
      <c r="J37" s="23"/>
      <c r="K37" s="6"/>
    </row>
    <row r="38" spans="1:12" x14ac:dyDescent="0.25">
      <c r="B38" s="37"/>
      <c r="C38" s="19"/>
      <c r="E38" s="23"/>
      <c r="F38" s="23"/>
      <c r="G38" s="39"/>
      <c r="H38" s="54"/>
      <c r="I38" s="23"/>
      <c r="J38" s="23"/>
      <c r="K38" s="6"/>
    </row>
    <row r="40" spans="1:12" ht="21" x14ac:dyDescent="0.35">
      <c r="A40" s="26"/>
      <c r="H40" s="62"/>
      <c r="K40" s="95"/>
    </row>
    <row r="41" spans="1:12" x14ac:dyDescent="0.25">
      <c r="B41" s="133"/>
      <c r="H41" s="89"/>
    </row>
    <row r="42" spans="1:12" x14ac:dyDescent="0.25">
      <c r="B42" s="114"/>
      <c r="C42" s="60"/>
      <c r="D42" s="65"/>
      <c r="E42" s="60"/>
      <c r="F42" s="65"/>
      <c r="G42" s="60"/>
      <c r="H42" s="65"/>
    </row>
    <row r="43" spans="1:12" x14ac:dyDescent="0.25">
      <c r="B43" s="115"/>
      <c r="C43" s="60"/>
      <c r="D43" s="65"/>
      <c r="E43" s="60"/>
      <c r="F43" s="65"/>
      <c r="G43" s="60"/>
      <c r="H43" s="65"/>
    </row>
    <row r="44" spans="1:12" x14ac:dyDescent="0.25">
      <c r="B44" s="134"/>
      <c r="C44" s="98"/>
      <c r="E44" s="63"/>
    </row>
    <row r="45" spans="1:12" x14ac:dyDescent="0.25">
      <c r="B45" s="143"/>
    </row>
    <row r="46" spans="1:12" x14ac:dyDescent="0.25">
      <c r="B46" s="58"/>
      <c r="I46" s="13"/>
    </row>
    <row r="47" spans="1:12" x14ac:dyDescent="0.25">
      <c r="B47" s="58"/>
    </row>
    <row r="49" spans="1:9" x14ac:dyDescent="0.25">
      <c r="A49" s="16"/>
      <c r="B49" s="8"/>
    </row>
    <row r="50" spans="1:9" ht="21" x14ac:dyDescent="0.35">
      <c r="A50" s="47"/>
      <c r="B50" s="9"/>
      <c r="E50" s="97"/>
    </row>
    <row r="51" spans="1:9" x14ac:dyDescent="0.25">
      <c r="A51" s="9"/>
      <c r="B51" s="33"/>
      <c r="D51" s="204"/>
      <c r="E51" s="205"/>
      <c r="F51" s="205"/>
      <c r="G51" s="205"/>
      <c r="H51" s="206"/>
      <c r="I51" s="33"/>
    </row>
    <row r="52" spans="1:9" x14ac:dyDescent="0.25">
      <c r="A52" s="117"/>
      <c r="B52" s="34"/>
      <c r="D52" s="201"/>
      <c r="E52" s="202"/>
      <c r="F52" s="202"/>
      <c r="G52" s="202"/>
      <c r="H52" s="203"/>
      <c r="I52" s="33"/>
    </row>
    <row r="53" spans="1:9" x14ac:dyDescent="0.25">
      <c r="A53" s="9"/>
      <c r="B53" s="33"/>
      <c r="D53" s="204"/>
      <c r="E53" s="205"/>
      <c r="F53" s="205"/>
      <c r="G53" s="205"/>
      <c r="H53" s="206"/>
      <c r="I53" s="33"/>
    </row>
    <row r="54" spans="1:9" x14ac:dyDescent="0.25">
      <c r="A54" s="9"/>
      <c r="B54" s="33"/>
      <c r="C54" s="116"/>
      <c r="D54" s="116"/>
      <c r="E54" s="9"/>
    </row>
    <row r="55" spans="1:9" x14ac:dyDescent="0.25">
      <c r="A55" s="9"/>
      <c r="B55" s="44"/>
      <c r="C55" s="9"/>
      <c r="D55" s="9"/>
      <c r="E55" s="9"/>
    </row>
    <row r="56" spans="1:9" x14ac:dyDescent="0.25">
      <c r="A56" s="9"/>
      <c r="B56" s="44"/>
      <c r="C56" s="21"/>
      <c r="D56" s="9"/>
      <c r="E56" s="9"/>
    </row>
    <row r="57" spans="1:9" x14ac:dyDescent="0.25">
      <c r="A57" s="9"/>
      <c r="B57" s="45"/>
      <c r="C57" s="43"/>
      <c r="D57" s="9"/>
      <c r="E57" s="9"/>
    </row>
    <row r="58" spans="1:9" x14ac:dyDescent="0.25">
      <c r="A58" s="9"/>
      <c r="B58" s="9"/>
      <c r="C58" s="9"/>
      <c r="D58" s="9"/>
      <c r="E58" s="9"/>
    </row>
    <row r="59" spans="1:9" ht="21" x14ac:dyDescent="0.35">
      <c r="A59" s="47"/>
      <c r="B59" s="9"/>
      <c r="C59" s="9"/>
      <c r="D59" s="9"/>
      <c r="E59" s="9"/>
    </row>
    <row r="60" spans="1:9" x14ac:dyDescent="0.25">
      <c r="A60" s="9"/>
      <c r="B60" s="49"/>
      <c r="C60" s="9"/>
      <c r="D60" s="52"/>
      <c r="F60" s="52"/>
      <c r="G60" s="94"/>
      <c r="H60" s="48"/>
    </row>
    <row r="61" spans="1:9" x14ac:dyDescent="0.25">
      <c r="A61" s="9"/>
      <c r="B61" s="50"/>
      <c r="C61" s="9"/>
      <c r="D61" s="52"/>
      <c r="E61" s="9"/>
      <c r="F61" s="48"/>
      <c r="G61" s="94"/>
      <c r="H61" s="48"/>
    </row>
    <row r="62" spans="1:9" x14ac:dyDescent="0.25">
      <c r="A62" s="9"/>
      <c r="B62" s="9"/>
      <c r="C62" s="9"/>
      <c r="D62" s="52"/>
      <c r="E62" s="9"/>
      <c r="F62" s="48"/>
      <c r="H62" s="48"/>
    </row>
    <row r="63" spans="1:9" ht="21" x14ac:dyDescent="0.35">
      <c r="A63" s="47" t="s">
        <v>343</v>
      </c>
    </row>
    <row r="64" spans="1:9" x14ac:dyDescent="0.25">
      <c r="A64" s="7" t="s">
        <v>320</v>
      </c>
      <c r="B64" s="7">
        <v>5621</v>
      </c>
    </row>
    <row r="65" spans="1:2" x14ac:dyDescent="0.25">
      <c r="A65" s="7" t="s">
        <v>272</v>
      </c>
      <c r="B65" s="7">
        <v>5742</v>
      </c>
    </row>
    <row r="66" spans="1:2" x14ac:dyDescent="0.25">
      <c r="A66" s="7" t="s">
        <v>227</v>
      </c>
      <c r="B66" s="7">
        <v>5401</v>
      </c>
    </row>
    <row r="67" spans="1:2" x14ac:dyDescent="0.25">
      <c r="A67" s="7" t="s">
        <v>15</v>
      </c>
      <c r="B67" s="7">
        <v>5851</v>
      </c>
    </row>
    <row r="68" spans="1:2" x14ac:dyDescent="0.25">
      <c r="A68" s="7" t="s">
        <v>66</v>
      </c>
      <c r="B68" s="7">
        <v>5421</v>
      </c>
    </row>
    <row r="69" spans="1:2" x14ac:dyDescent="0.25">
      <c r="A69" s="7" t="s">
        <v>97</v>
      </c>
      <c r="B69" s="7">
        <v>5701</v>
      </c>
    </row>
    <row r="70" spans="1:2" x14ac:dyDescent="0.25">
      <c r="A70" s="7" t="s">
        <v>229</v>
      </c>
      <c r="B70" s="7">
        <v>5743</v>
      </c>
    </row>
    <row r="71" spans="1:2" x14ac:dyDescent="0.25">
      <c r="A71" s="7" t="s">
        <v>338</v>
      </c>
      <c r="B71" s="7">
        <v>5702</v>
      </c>
    </row>
    <row r="72" spans="1:2" x14ac:dyDescent="0.25">
      <c r="A72" s="7" t="s">
        <v>157</v>
      </c>
      <c r="B72" s="7">
        <v>5511</v>
      </c>
    </row>
    <row r="73" spans="1:2" x14ac:dyDescent="0.25">
      <c r="A73" s="7" t="s">
        <v>67</v>
      </c>
      <c r="B73" s="7">
        <v>5422</v>
      </c>
    </row>
    <row r="74" spans="1:2" x14ac:dyDescent="0.25">
      <c r="A74" s="7" t="s">
        <v>286</v>
      </c>
      <c r="B74" s="7">
        <v>5451</v>
      </c>
    </row>
    <row r="75" spans="1:2" x14ac:dyDescent="0.25">
      <c r="A75" s="7" t="s">
        <v>230</v>
      </c>
      <c r="B75" s="7">
        <v>5744</v>
      </c>
    </row>
    <row r="76" spans="1:2" x14ac:dyDescent="0.25">
      <c r="A76" s="7" t="s">
        <v>68</v>
      </c>
      <c r="B76" s="7">
        <v>5423</v>
      </c>
    </row>
    <row r="77" spans="1:2" x14ac:dyDescent="0.25">
      <c r="A77" s="7" t="s">
        <v>98</v>
      </c>
      <c r="B77" s="7">
        <v>5703</v>
      </c>
    </row>
    <row r="78" spans="1:2" x14ac:dyDescent="0.25">
      <c r="A78" s="7" t="s">
        <v>231</v>
      </c>
      <c r="B78" s="7">
        <v>5745</v>
      </c>
    </row>
    <row r="79" spans="1:2" x14ac:dyDescent="0.25">
      <c r="A79" s="7" t="s">
        <v>232</v>
      </c>
      <c r="B79" s="7">
        <v>5746</v>
      </c>
    </row>
    <row r="80" spans="1:2" x14ac:dyDescent="0.25">
      <c r="A80" s="7" t="s">
        <v>196</v>
      </c>
      <c r="B80" s="7">
        <v>5704</v>
      </c>
    </row>
    <row r="81" spans="1:2" x14ac:dyDescent="0.25">
      <c r="A81" s="7" t="s">
        <v>304</v>
      </c>
      <c r="B81" s="7">
        <v>5581</v>
      </c>
    </row>
    <row r="82" spans="1:2" x14ac:dyDescent="0.25">
      <c r="A82" s="7" t="s">
        <v>50</v>
      </c>
      <c r="B82" s="7">
        <v>5902</v>
      </c>
    </row>
    <row r="83" spans="1:2" x14ac:dyDescent="0.25">
      <c r="A83" s="7" t="s">
        <v>158</v>
      </c>
      <c r="B83" s="7">
        <v>5512</v>
      </c>
    </row>
    <row r="84" spans="1:2" x14ac:dyDescent="0.25">
      <c r="A84" s="7" t="s">
        <v>69</v>
      </c>
      <c r="B84" s="7">
        <v>5424</v>
      </c>
    </row>
    <row r="85" spans="1:2" x14ac:dyDescent="0.25">
      <c r="A85" s="7" t="s">
        <v>289</v>
      </c>
      <c r="B85" s="7">
        <v>5471</v>
      </c>
    </row>
    <row r="86" spans="1:2" x14ac:dyDescent="0.25">
      <c r="A86" s="7" t="s">
        <v>228</v>
      </c>
      <c r="B86" s="7">
        <v>5402</v>
      </c>
    </row>
    <row r="87" spans="1:2" x14ac:dyDescent="0.25">
      <c r="A87" s="7" t="s">
        <v>70</v>
      </c>
      <c r="B87" s="7">
        <v>5425</v>
      </c>
    </row>
    <row r="88" spans="1:2" x14ac:dyDescent="0.25">
      <c r="A88" s="7" t="s">
        <v>51</v>
      </c>
      <c r="B88" s="7">
        <v>5903</v>
      </c>
    </row>
    <row r="89" spans="1:2" x14ac:dyDescent="0.25">
      <c r="A89" s="7" t="s">
        <v>159</v>
      </c>
      <c r="B89" s="7">
        <v>5513</v>
      </c>
    </row>
    <row r="90" spans="1:2" x14ac:dyDescent="0.25">
      <c r="A90" s="7" t="s">
        <v>187</v>
      </c>
      <c r="B90" s="7">
        <v>5881</v>
      </c>
    </row>
    <row r="91" spans="1:2" x14ac:dyDescent="0.25">
      <c r="A91" s="7" t="s">
        <v>233</v>
      </c>
      <c r="B91" s="7">
        <v>5747</v>
      </c>
    </row>
    <row r="92" spans="1:2" x14ac:dyDescent="0.25">
      <c r="A92" s="7" t="s">
        <v>197</v>
      </c>
      <c r="B92" s="7">
        <v>5705</v>
      </c>
    </row>
    <row r="93" spans="1:2" x14ac:dyDescent="0.25">
      <c r="A93" s="7" t="s">
        <v>32</v>
      </c>
      <c r="B93" s="7">
        <v>5551</v>
      </c>
    </row>
    <row r="94" spans="1:2" x14ac:dyDescent="0.25">
      <c r="A94" s="7" t="s">
        <v>198</v>
      </c>
      <c r="B94" s="7">
        <v>5706</v>
      </c>
    </row>
    <row r="95" spans="1:2" x14ac:dyDescent="0.25">
      <c r="A95" s="7" t="s">
        <v>160</v>
      </c>
      <c r="B95" s="7">
        <v>5514</v>
      </c>
    </row>
    <row r="96" spans="1:2" x14ac:dyDescent="0.25">
      <c r="A96" s="7" t="s">
        <v>64</v>
      </c>
      <c r="B96" s="7">
        <v>5426</v>
      </c>
    </row>
    <row r="97" spans="1:2" x14ac:dyDescent="0.25">
      <c r="A97" s="7" t="s">
        <v>183</v>
      </c>
      <c r="B97" s="7">
        <v>5661</v>
      </c>
    </row>
    <row r="98" spans="1:2" x14ac:dyDescent="0.25">
      <c r="A98" s="7" t="s">
        <v>329</v>
      </c>
      <c r="B98" s="7">
        <v>5613</v>
      </c>
    </row>
    <row r="99" spans="1:2" x14ac:dyDescent="0.25">
      <c r="A99" s="7" t="s">
        <v>290</v>
      </c>
      <c r="B99" s="7">
        <v>5472</v>
      </c>
    </row>
    <row r="100" spans="1:2" x14ac:dyDescent="0.25">
      <c r="A100" s="7" t="s">
        <v>190</v>
      </c>
      <c r="B100" s="7">
        <v>5473</v>
      </c>
    </row>
    <row r="101" spans="1:2" x14ac:dyDescent="0.25">
      <c r="A101" s="7" t="s">
        <v>128</v>
      </c>
      <c r="B101" s="7">
        <v>5622</v>
      </c>
    </row>
    <row r="102" spans="1:2" x14ac:dyDescent="0.25">
      <c r="A102" s="7" t="s">
        <v>161</v>
      </c>
      <c r="B102" s="7">
        <v>5515</v>
      </c>
    </row>
    <row r="103" spans="1:2" x14ac:dyDescent="0.25">
      <c r="A103" s="7" t="s">
        <v>234</v>
      </c>
      <c r="B103" s="7">
        <v>5748</v>
      </c>
    </row>
    <row r="104" spans="1:2" x14ac:dyDescent="0.25">
      <c r="A104" s="7" t="s">
        <v>129</v>
      </c>
      <c r="B104" s="7">
        <v>5623</v>
      </c>
    </row>
    <row r="105" spans="1:2" x14ac:dyDescent="0.25">
      <c r="A105" s="7" t="s">
        <v>33</v>
      </c>
      <c r="B105" s="7">
        <v>5552</v>
      </c>
    </row>
    <row r="106" spans="1:2" x14ac:dyDescent="0.25">
      <c r="A106" s="7" t="s">
        <v>16</v>
      </c>
      <c r="B106" s="7">
        <v>5852</v>
      </c>
    </row>
    <row r="107" spans="1:2" x14ac:dyDescent="0.25">
      <c r="A107" s="7" t="s">
        <v>17</v>
      </c>
      <c r="B107" s="7">
        <v>5853</v>
      </c>
    </row>
    <row r="108" spans="1:2" x14ac:dyDescent="0.25">
      <c r="A108" s="7" t="s">
        <v>18</v>
      </c>
      <c r="B108" s="7">
        <v>5854</v>
      </c>
    </row>
    <row r="109" spans="1:2" x14ac:dyDescent="0.25">
      <c r="A109" s="7" t="s">
        <v>337</v>
      </c>
      <c r="B109" s="7">
        <v>5624</v>
      </c>
    </row>
    <row r="110" spans="1:2" x14ac:dyDescent="0.25">
      <c r="A110" s="7" t="s">
        <v>256</v>
      </c>
      <c r="B110" s="7">
        <v>5625</v>
      </c>
    </row>
    <row r="111" spans="1:2" x14ac:dyDescent="0.25">
      <c r="A111" s="7" t="s">
        <v>184</v>
      </c>
      <c r="B111" s="7">
        <v>5663</v>
      </c>
    </row>
    <row r="112" spans="1:2" x14ac:dyDescent="0.25">
      <c r="A112" s="7" t="s">
        <v>52</v>
      </c>
      <c r="B112" s="7">
        <v>5904</v>
      </c>
    </row>
    <row r="113" spans="1:2" x14ac:dyDescent="0.25">
      <c r="A113" s="7" t="s">
        <v>34</v>
      </c>
      <c r="B113" s="7">
        <v>5553</v>
      </c>
    </row>
    <row r="114" spans="1:2" x14ac:dyDescent="0.25">
      <c r="A114" s="7" t="s">
        <v>302</v>
      </c>
      <c r="B114" s="7">
        <v>5812</v>
      </c>
    </row>
    <row r="115" spans="1:2" x14ac:dyDescent="0.25">
      <c r="A115" s="7" t="s">
        <v>53</v>
      </c>
      <c r="B115" s="7">
        <v>5905</v>
      </c>
    </row>
    <row r="116" spans="1:2" x14ac:dyDescent="0.25">
      <c r="A116" s="7" t="s">
        <v>188</v>
      </c>
      <c r="B116" s="7">
        <v>5882</v>
      </c>
    </row>
    <row r="117" spans="1:2" x14ac:dyDescent="0.25">
      <c r="A117" s="7" t="s">
        <v>12</v>
      </c>
      <c r="B117" s="7">
        <v>5841</v>
      </c>
    </row>
    <row r="118" spans="1:2" x14ac:dyDescent="0.25">
      <c r="A118" s="7" t="s">
        <v>199</v>
      </c>
      <c r="B118" s="7">
        <v>5707</v>
      </c>
    </row>
    <row r="119" spans="1:2" x14ac:dyDescent="0.25">
      <c r="A119" s="7" t="s">
        <v>200</v>
      </c>
      <c r="B119" s="7">
        <v>5708</v>
      </c>
    </row>
    <row r="120" spans="1:2" x14ac:dyDescent="0.25">
      <c r="A120" s="7" t="s">
        <v>54</v>
      </c>
      <c r="B120" s="7">
        <v>5907</v>
      </c>
    </row>
    <row r="121" spans="1:2" x14ac:dyDescent="0.25">
      <c r="A121" s="7" t="s">
        <v>295</v>
      </c>
      <c r="B121" s="7">
        <v>5475</v>
      </c>
    </row>
    <row r="122" spans="1:2" x14ac:dyDescent="0.25">
      <c r="A122" s="7" t="s">
        <v>223</v>
      </c>
      <c r="B122" s="7">
        <v>5627</v>
      </c>
    </row>
    <row r="123" spans="1:2" x14ac:dyDescent="0.25">
      <c r="A123" s="7" t="s">
        <v>84</v>
      </c>
      <c r="B123" s="7">
        <v>5665</v>
      </c>
    </row>
    <row r="124" spans="1:2" x14ac:dyDescent="0.25">
      <c r="A124" s="7" t="s">
        <v>235</v>
      </c>
      <c r="B124" s="7">
        <v>5749</v>
      </c>
    </row>
    <row r="125" spans="1:2" x14ac:dyDescent="0.25">
      <c r="A125" s="7" t="s">
        <v>55</v>
      </c>
      <c r="B125" s="7">
        <v>5908</v>
      </c>
    </row>
    <row r="126" spans="1:2" x14ac:dyDescent="0.25">
      <c r="A126" s="7" t="s">
        <v>56</v>
      </c>
      <c r="B126" s="7">
        <v>5909</v>
      </c>
    </row>
    <row r="127" spans="1:2" x14ac:dyDescent="0.25">
      <c r="A127" s="7" t="s">
        <v>305</v>
      </c>
      <c r="B127" s="7">
        <v>5582</v>
      </c>
    </row>
    <row r="128" spans="1:2" x14ac:dyDescent="0.25">
      <c r="A128" s="7" t="s">
        <v>201</v>
      </c>
      <c r="B128" s="7">
        <v>5709</v>
      </c>
    </row>
    <row r="129" spans="1:2" x14ac:dyDescent="0.25">
      <c r="A129" s="7" t="s">
        <v>99</v>
      </c>
      <c r="B129" s="7">
        <v>5403</v>
      </c>
    </row>
    <row r="130" spans="1:2" x14ac:dyDescent="0.25">
      <c r="A130" s="7" t="s">
        <v>296</v>
      </c>
      <c r="B130" s="7">
        <v>5476</v>
      </c>
    </row>
    <row r="131" spans="1:2" x14ac:dyDescent="0.25">
      <c r="A131" s="7" t="s">
        <v>303</v>
      </c>
      <c r="B131" s="7">
        <v>5813</v>
      </c>
    </row>
    <row r="132" spans="1:2" x14ac:dyDescent="0.25">
      <c r="A132" s="7" t="s">
        <v>253</v>
      </c>
      <c r="B132" s="7">
        <v>5601</v>
      </c>
    </row>
    <row r="133" spans="1:2" x14ac:dyDescent="0.25">
      <c r="A133" s="7" t="s">
        <v>224</v>
      </c>
      <c r="B133" s="7">
        <v>5628</v>
      </c>
    </row>
    <row r="134" spans="1:2" x14ac:dyDescent="0.25">
      <c r="A134" s="7" t="s">
        <v>132</v>
      </c>
      <c r="B134" s="7">
        <v>5629</v>
      </c>
    </row>
    <row r="135" spans="1:2" x14ac:dyDescent="0.25">
      <c r="A135" s="7" t="s">
        <v>202</v>
      </c>
      <c r="B135" s="7">
        <v>5710</v>
      </c>
    </row>
    <row r="136" spans="1:2" x14ac:dyDescent="0.25">
      <c r="A136" s="7" t="s">
        <v>203</v>
      </c>
      <c r="B136" s="7">
        <v>5711</v>
      </c>
    </row>
    <row r="137" spans="1:2" x14ac:dyDescent="0.25">
      <c r="A137" s="7" t="s">
        <v>35</v>
      </c>
      <c r="B137" s="7">
        <v>5554</v>
      </c>
    </row>
    <row r="138" spans="1:2" x14ac:dyDescent="0.25">
      <c r="A138" s="7" t="s">
        <v>204</v>
      </c>
      <c r="B138" s="7">
        <v>5712</v>
      </c>
    </row>
    <row r="139" spans="1:2" x14ac:dyDescent="0.25">
      <c r="A139" s="7" t="s">
        <v>100</v>
      </c>
      <c r="B139" s="7">
        <v>5404</v>
      </c>
    </row>
    <row r="140" spans="1:2" x14ac:dyDescent="0.25">
      <c r="A140" s="7" t="s">
        <v>242</v>
      </c>
      <c r="B140" s="7">
        <v>5785</v>
      </c>
    </row>
    <row r="141" spans="1:2" x14ac:dyDescent="0.25">
      <c r="A141" s="7" t="s">
        <v>36</v>
      </c>
      <c r="B141" s="7">
        <v>5555</v>
      </c>
    </row>
    <row r="142" spans="1:2" x14ac:dyDescent="0.25">
      <c r="A142" s="7" t="s">
        <v>5</v>
      </c>
      <c r="B142" s="7">
        <v>5816</v>
      </c>
    </row>
    <row r="143" spans="1:2" x14ac:dyDescent="0.25">
      <c r="A143" s="7" t="s">
        <v>189</v>
      </c>
      <c r="B143" s="7">
        <v>5883</v>
      </c>
    </row>
    <row r="144" spans="1:2" x14ac:dyDescent="0.25">
      <c r="A144" s="7" t="s">
        <v>44</v>
      </c>
      <c r="B144" s="7">
        <v>5884</v>
      </c>
    </row>
    <row r="145" spans="1:2" x14ac:dyDescent="0.25">
      <c r="A145" s="7" t="s">
        <v>297</v>
      </c>
      <c r="B145" s="7">
        <v>5477</v>
      </c>
    </row>
    <row r="146" spans="1:2" x14ac:dyDescent="0.25">
      <c r="A146" s="7" t="s">
        <v>215</v>
      </c>
      <c r="B146" s="7">
        <v>5478</v>
      </c>
    </row>
    <row r="147" spans="1:2" x14ac:dyDescent="0.25">
      <c r="A147" s="7" t="s">
        <v>377</v>
      </c>
      <c r="B147" s="7">
        <v>5713</v>
      </c>
    </row>
    <row r="148" spans="1:2" x14ac:dyDescent="0.25">
      <c r="A148" s="7" t="s">
        <v>205</v>
      </c>
      <c r="B148" s="7">
        <v>5714</v>
      </c>
    </row>
    <row r="149" spans="1:2" x14ac:dyDescent="0.25">
      <c r="A149" s="7" t="s">
        <v>306</v>
      </c>
      <c r="B149" s="7">
        <v>5583</v>
      </c>
    </row>
    <row r="150" spans="1:2" x14ac:dyDescent="0.25">
      <c r="A150" s="7" t="s">
        <v>57</v>
      </c>
      <c r="B150" s="7">
        <v>5910</v>
      </c>
    </row>
    <row r="151" spans="1:2" x14ac:dyDescent="0.25">
      <c r="A151" s="7" t="s">
        <v>273</v>
      </c>
      <c r="B151" s="7">
        <v>5752</v>
      </c>
    </row>
    <row r="152" spans="1:2" x14ac:dyDescent="0.25">
      <c r="A152" s="7" t="s">
        <v>216</v>
      </c>
      <c r="B152" s="7">
        <v>5479</v>
      </c>
    </row>
    <row r="153" spans="1:2" x14ac:dyDescent="0.25">
      <c r="A153" s="7" t="s">
        <v>58</v>
      </c>
      <c r="B153" s="7">
        <v>5911</v>
      </c>
    </row>
    <row r="154" spans="1:2" x14ac:dyDescent="0.25">
      <c r="A154" s="7" t="s">
        <v>287</v>
      </c>
      <c r="B154" s="7">
        <v>5456</v>
      </c>
    </row>
    <row r="155" spans="1:2" x14ac:dyDescent="0.25">
      <c r="A155" s="7" t="s">
        <v>162</v>
      </c>
      <c r="B155" s="7">
        <v>5516</v>
      </c>
    </row>
    <row r="156" spans="1:2" x14ac:dyDescent="0.25">
      <c r="A156" s="7" t="s">
        <v>85</v>
      </c>
      <c r="B156" s="7">
        <v>5669</v>
      </c>
    </row>
    <row r="157" spans="1:2" x14ac:dyDescent="0.25">
      <c r="A157" s="7" t="s">
        <v>217</v>
      </c>
      <c r="B157" s="7">
        <v>5480</v>
      </c>
    </row>
    <row r="158" spans="1:2" x14ac:dyDescent="0.25">
      <c r="A158" s="7" t="s">
        <v>59</v>
      </c>
      <c r="B158" s="7">
        <v>5912</v>
      </c>
    </row>
    <row r="159" spans="1:2" x14ac:dyDescent="0.25">
      <c r="A159" s="7" t="s">
        <v>133</v>
      </c>
      <c r="B159" s="7">
        <v>5631</v>
      </c>
    </row>
    <row r="160" spans="1:2" x14ac:dyDescent="0.25">
      <c r="A160" s="7" t="s">
        <v>134</v>
      </c>
      <c r="B160" s="7">
        <v>5632</v>
      </c>
    </row>
    <row r="161" spans="1:2" x14ac:dyDescent="0.25">
      <c r="A161" s="7" t="s">
        <v>218</v>
      </c>
      <c r="B161" s="7">
        <v>5481</v>
      </c>
    </row>
    <row r="162" spans="1:2" x14ac:dyDescent="0.25">
      <c r="A162" s="7" t="s">
        <v>86</v>
      </c>
      <c r="B162" s="7">
        <v>5671</v>
      </c>
    </row>
    <row r="163" spans="1:2" x14ac:dyDescent="0.25">
      <c r="A163" s="7" t="s">
        <v>60</v>
      </c>
      <c r="B163" s="7">
        <v>5913</v>
      </c>
    </row>
    <row r="164" spans="1:2" x14ac:dyDescent="0.25">
      <c r="A164" s="7" t="s">
        <v>206</v>
      </c>
      <c r="B164" s="7">
        <v>5715</v>
      </c>
    </row>
    <row r="165" spans="1:2" x14ac:dyDescent="0.25">
      <c r="A165" s="7" t="s">
        <v>19</v>
      </c>
      <c r="B165" s="7">
        <v>5855</v>
      </c>
    </row>
    <row r="166" spans="1:2" x14ac:dyDescent="0.25">
      <c r="A166" s="7" t="s">
        <v>163</v>
      </c>
      <c r="B166" s="7">
        <v>5518</v>
      </c>
    </row>
    <row r="167" spans="1:2" x14ac:dyDescent="0.25">
      <c r="A167" s="7" t="s">
        <v>135</v>
      </c>
      <c r="B167" s="7">
        <v>5633</v>
      </c>
    </row>
    <row r="168" spans="1:2" x14ac:dyDescent="0.25">
      <c r="A168" s="7" t="s">
        <v>136</v>
      </c>
      <c r="B168" s="7">
        <v>5634</v>
      </c>
    </row>
    <row r="169" spans="1:2" x14ac:dyDescent="0.25">
      <c r="A169" s="7" t="s">
        <v>219</v>
      </c>
      <c r="B169" s="7">
        <v>5482</v>
      </c>
    </row>
    <row r="170" spans="1:2" x14ac:dyDescent="0.25">
      <c r="A170" s="7" t="s">
        <v>137</v>
      </c>
      <c r="B170" s="7">
        <v>5635</v>
      </c>
    </row>
    <row r="171" spans="1:2" x14ac:dyDescent="0.25">
      <c r="A171" s="7" t="s">
        <v>307</v>
      </c>
      <c r="B171" s="7">
        <v>5584</v>
      </c>
    </row>
    <row r="172" spans="1:2" x14ac:dyDescent="0.25">
      <c r="A172" s="7" t="s">
        <v>61</v>
      </c>
      <c r="B172" s="7">
        <v>5914</v>
      </c>
    </row>
    <row r="173" spans="1:2" x14ac:dyDescent="0.25">
      <c r="A173" s="7" t="s">
        <v>243</v>
      </c>
      <c r="B173" s="7">
        <v>5788</v>
      </c>
    </row>
    <row r="174" spans="1:2" x14ac:dyDescent="0.25">
      <c r="A174" s="7" t="s">
        <v>20</v>
      </c>
      <c r="B174" s="7">
        <v>5856</v>
      </c>
    </row>
    <row r="175" spans="1:2" x14ac:dyDescent="0.25">
      <c r="A175" s="7" t="s">
        <v>164</v>
      </c>
      <c r="B175" s="7">
        <v>5520</v>
      </c>
    </row>
    <row r="176" spans="1:2" x14ac:dyDescent="0.25">
      <c r="A176" s="7" t="s">
        <v>165</v>
      </c>
      <c r="B176" s="7">
        <v>5521</v>
      </c>
    </row>
    <row r="177" spans="1:2" x14ac:dyDescent="0.25">
      <c r="A177" s="7" t="s">
        <v>138</v>
      </c>
      <c r="B177" s="7">
        <v>5636</v>
      </c>
    </row>
    <row r="178" spans="1:2" x14ac:dyDescent="0.25">
      <c r="A178" s="7" t="s">
        <v>207</v>
      </c>
      <c r="B178" s="7">
        <v>5716</v>
      </c>
    </row>
    <row r="179" spans="1:2" x14ac:dyDescent="0.25">
      <c r="A179" s="7" t="s">
        <v>288</v>
      </c>
      <c r="B179" s="7">
        <v>5458</v>
      </c>
    </row>
    <row r="180" spans="1:2" x14ac:dyDescent="0.25">
      <c r="A180" s="7" t="s">
        <v>281</v>
      </c>
      <c r="B180" s="7">
        <v>5427</v>
      </c>
    </row>
    <row r="181" spans="1:2" x14ac:dyDescent="0.25">
      <c r="A181" s="7" t="s">
        <v>123</v>
      </c>
      <c r="B181" s="7">
        <v>5483</v>
      </c>
    </row>
    <row r="182" spans="1:2" x14ac:dyDescent="0.25">
      <c r="A182" s="7" t="s">
        <v>166</v>
      </c>
      <c r="B182" s="7">
        <v>5522</v>
      </c>
    </row>
    <row r="183" spans="1:2" x14ac:dyDescent="0.25">
      <c r="A183" s="7" t="s">
        <v>37</v>
      </c>
      <c r="B183" s="7">
        <v>5556</v>
      </c>
    </row>
    <row r="184" spans="1:2" x14ac:dyDescent="0.25">
      <c r="A184" s="7" t="s">
        <v>38</v>
      </c>
      <c r="B184" s="7">
        <v>5557</v>
      </c>
    </row>
    <row r="185" spans="1:2" x14ac:dyDescent="0.25">
      <c r="A185" s="7" t="s">
        <v>126</v>
      </c>
      <c r="B185" s="7">
        <v>5604</v>
      </c>
    </row>
    <row r="186" spans="1:2" x14ac:dyDescent="0.25">
      <c r="A186" s="7" t="s">
        <v>208</v>
      </c>
      <c r="B186" s="7">
        <v>5717</v>
      </c>
    </row>
    <row r="187" spans="1:2" x14ac:dyDescent="0.25">
      <c r="A187" s="7" t="s">
        <v>167</v>
      </c>
      <c r="B187" s="7">
        <v>5523</v>
      </c>
    </row>
    <row r="188" spans="1:2" x14ac:dyDescent="0.25">
      <c r="A188" s="7" t="s">
        <v>209</v>
      </c>
      <c r="B188" s="7">
        <v>5718</v>
      </c>
    </row>
    <row r="189" spans="1:2" x14ac:dyDescent="0.25">
      <c r="A189" s="7" t="s">
        <v>39</v>
      </c>
      <c r="B189" s="7">
        <v>5559</v>
      </c>
    </row>
    <row r="190" spans="1:2" x14ac:dyDescent="0.25">
      <c r="A190" s="7" t="s">
        <v>21</v>
      </c>
      <c r="B190" s="7">
        <v>5857</v>
      </c>
    </row>
    <row r="191" spans="1:2" x14ac:dyDescent="0.25">
      <c r="A191" s="7" t="s">
        <v>282</v>
      </c>
      <c r="B191" s="7">
        <v>5428</v>
      </c>
    </row>
    <row r="192" spans="1:2" x14ac:dyDescent="0.25">
      <c r="A192" s="7" t="s">
        <v>210</v>
      </c>
      <c r="B192" s="7">
        <v>5719</v>
      </c>
    </row>
    <row r="193" spans="1:2" x14ac:dyDescent="0.25">
      <c r="A193" s="7" t="s">
        <v>211</v>
      </c>
      <c r="B193" s="7">
        <v>5720</v>
      </c>
    </row>
    <row r="194" spans="1:2" x14ac:dyDescent="0.25">
      <c r="A194" s="7" t="s">
        <v>212</v>
      </c>
      <c r="B194" s="7">
        <v>5721</v>
      </c>
    </row>
    <row r="195" spans="1:2" x14ac:dyDescent="0.25">
      <c r="A195" s="7" t="s">
        <v>124</v>
      </c>
      <c r="B195" s="7">
        <v>5484</v>
      </c>
    </row>
    <row r="196" spans="1:2" x14ac:dyDescent="0.25">
      <c r="A196" s="7" t="s">
        <v>332</v>
      </c>
      <c r="B196" s="7">
        <v>5541</v>
      </c>
    </row>
    <row r="197" spans="1:2" x14ac:dyDescent="0.25">
      <c r="A197" s="7" t="s">
        <v>125</v>
      </c>
      <c r="B197" s="7">
        <v>5485</v>
      </c>
    </row>
    <row r="198" spans="1:2" x14ac:dyDescent="0.25">
      <c r="A198" s="7" t="s">
        <v>6</v>
      </c>
      <c r="B198" s="7">
        <v>5817</v>
      </c>
    </row>
    <row r="199" spans="1:2" x14ac:dyDescent="0.25">
      <c r="A199" s="7" t="s">
        <v>40</v>
      </c>
      <c r="B199" s="7">
        <v>5560</v>
      </c>
    </row>
    <row r="200" spans="1:2" x14ac:dyDescent="0.25">
      <c r="A200" s="7" t="s">
        <v>41</v>
      </c>
      <c r="B200" s="7">
        <v>5561</v>
      </c>
    </row>
    <row r="201" spans="1:2" x14ac:dyDescent="0.25">
      <c r="A201" s="7" t="s">
        <v>213</v>
      </c>
      <c r="B201" s="7">
        <v>5722</v>
      </c>
    </row>
    <row r="202" spans="1:2" x14ac:dyDescent="0.25">
      <c r="A202" s="7" t="s">
        <v>101</v>
      </c>
      <c r="B202" s="7">
        <v>5405</v>
      </c>
    </row>
    <row r="203" spans="1:2" x14ac:dyDescent="0.25">
      <c r="A203" s="7" t="s">
        <v>7</v>
      </c>
      <c r="B203" s="7">
        <v>5819</v>
      </c>
    </row>
    <row r="204" spans="1:2" x14ac:dyDescent="0.25">
      <c r="A204" s="7" t="s">
        <v>87</v>
      </c>
      <c r="B204" s="7">
        <v>5673</v>
      </c>
    </row>
    <row r="205" spans="1:2" x14ac:dyDescent="0.25">
      <c r="A205" s="7" t="s">
        <v>45</v>
      </c>
      <c r="B205" s="7">
        <v>5885</v>
      </c>
    </row>
    <row r="206" spans="1:2" x14ac:dyDescent="0.25">
      <c r="A206" s="7" t="s">
        <v>334</v>
      </c>
      <c r="B206" s="7">
        <v>5804</v>
      </c>
    </row>
    <row r="207" spans="1:2" x14ac:dyDescent="0.25">
      <c r="A207" s="7" t="s">
        <v>348</v>
      </c>
      <c r="B207" s="7">
        <v>5806</v>
      </c>
    </row>
    <row r="208" spans="1:2" x14ac:dyDescent="0.25">
      <c r="A208" s="7" t="s">
        <v>308</v>
      </c>
      <c r="B208" s="7">
        <v>5585</v>
      </c>
    </row>
    <row r="209" spans="1:2" x14ac:dyDescent="0.25">
      <c r="A209" s="7" t="s">
        <v>274</v>
      </c>
      <c r="B209" s="7">
        <v>5754</v>
      </c>
    </row>
    <row r="210" spans="1:2" x14ac:dyDescent="0.25">
      <c r="A210" s="7" t="s">
        <v>191</v>
      </c>
      <c r="B210" s="7">
        <v>5474</v>
      </c>
    </row>
    <row r="211" spans="1:2" x14ac:dyDescent="0.25">
      <c r="A211" s="7" t="s">
        <v>193</v>
      </c>
      <c r="B211" s="7">
        <v>5758</v>
      </c>
    </row>
    <row r="212" spans="1:2" x14ac:dyDescent="0.25">
      <c r="A212" s="7" t="s">
        <v>264</v>
      </c>
      <c r="B212" s="7">
        <v>5726</v>
      </c>
    </row>
    <row r="213" spans="1:2" x14ac:dyDescent="0.25">
      <c r="A213" s="7" t="s">
        <v>152</v>
      </c>
      <c r="B213" s="7">
        <v>5498</v>
      </c>
    </row>
    <row r="214" spans="1:2" x14ac:dyDescent="0.25">
      <c r="A214" s="7" t="s">
        <v>47</v>
      </c>
      <c r="B214" s="7">
        <v>5889</v>
      </c>
    </row>
    <row r="215" spans="1:2" x14ac:dyDescent="0.25">
      <c r="A215" s="7" t="s">
        <v>28</v>
      </c>
      <c r="B215" s="7">
        <v>5871</v>
      </c>
    </row>
    <row r="216" spans="1:2" x14ac:dyDescent="0.25">
      <c r="A216" s="7" t="s">
        <v>271</v>
      </c>
      <c r="B216" s="7">
        <v>5741</v>
      </c>
    </row>
    <row r="217" spans="1:2" x14ac:dyDescent="0.25">
      <c r="A217" s="7" t="s">
        <v>107</v>
      </c>
      <c r="B217" s="7">
        <v>5586</v>
      </c>
    </row>
    <row r="218" spans="1:2" x14ac:dyDescent="0.25">
      <c r="A218" s="7" t="s">
        <v>102</v>
      </c>
      <c r="B218" s="7">
        <v>5406</v>
      </c>
    </row>
    <row r="219" spans="1:2" x14ac:dyDescent="0.25">
      <c r="A219" s="7" t="s">
        <v>139</v>
      </c>
      <c r="B219" s="7">
        <v>5637</v>
      </c>
    </row>
    <row r="220" spans="1:2" x14ac:dyDescent="0.25">
      <c r="A220" s="7" t="s">
        <v>185</v>
      </c>
      <c r="B220" s="7">
        <v>5872</v>
      </c>
    </row>
    <row r="221" spans="1:2" x14ac:dyDescent="0.25">
      <c r="A221" s="7" t="s">
        <v>186</v>
      </c>
      <c r="B221" s="7">
        <v>5873</v>
      </c>
    </row>
    <row r="222" spans="1:2" x14ac:dyDescent="0.25">
      <c r="A222" s="7" t="s">
        <v>108</v>
      </c>
      <c r="B222" s="7">
        <v>5587</v>
      </c>
    </row>
    <row r="223" spans="1:2" x14ac:dyDescent="0.25">
      <c r="A223" s="7" t="s">
        <v>269</v>
      </c>
      <c r="B223" s="7">
        <v>5731</v>
      </c>
    </row>
    <row r="224" spans="1:2" x14ac:dyDescent="0.25">
      <c r="A224" s="7" t="s">
        <v>236</v>
      </c>
      <c r="B224" s="7">
        <v>5750</v>
      </c>
    </row>
    <row r="225" spans="1:2" x14ac:dyDescent="0.25">
      <c r="A225" s="7" t="s">
        <v>103</v>
      </c>
      <c r="B225" s="7">
        <v>5407</v>
      </c>
    </row>
    <row r="226" spans="1:2" x14ac:dyDescent="0.25">
      <c r="A226" s="7" t="s">
        <v>275</v>
      </c>
      <c r="B226" s="7">
        <v>5755</v>
      </c>
    </row>
    <row r="227" spans="1:2" x14ac:dyDescent="0.25">
      <c r="A227" s="7" t="s">
        <v>0</v>
      </c>
      <c r="B227" s="7">
        <v>5486</v>
      </c>
    </row>
    <row r="228" spans="1:2" x14ac:dyDescent="0.25">
      <c r="A228" s="7" t="s">
        <v>140</v>
      </c>
      <c r="B228" s="7">
        <v>5638</v>
      </c>
    </row>
    <row r="229" spans="1:2" x14ac:dyDescent="0.25">
      <c r="A229" s="7" t="s">
        <v>291</v>
      </c>
      <c r="B229" s="7">
        <v>5429</v>
      </c>
    </row>
    <row r="230" spans="1:2" x14ac:dyDescent="0.25">
      <c r="A230" s="7" t="s">
        <v>88</v>
      </c>
      <c r="B230" s="7">
        <v>5674</v>
      </c>
    </row>
    <row r="231" spans="1:2" x14ac:dyDescent="0.25">
      <c r="A231" s="7" t="s">
        <v>89</v>
      </c>
      <c r="B231" s="7">
        <v>5675</v>
      </c>
    </row>
    <row r="232" spans="1:2" x14ac:dyDescent="0.25">
      <c r="A232" s="7" t="s">
        <v>22</v>
      </c>
      <c r="B232" s="7">
        <v>5858</v>
      </c>
    </row>
    <row r="233" spans="1:2" x14ac:dyDescent="0.25">
      <c r="A233" s="7" t="s">
        <v>141</v>
      </c>
      <c r="B233" s="7">
        <v>5639</v>
      </c>
    </row>
    <row r="234" spans="1:2" x14ac:dyDescent="0.25">
      <c r="A234" s="7" t="s">
        <v>1</v>
      </c>
      <c r="B234" s="7">
        <v>5487</v>
      </c>
    </row>
    <row r="235" spans="1:2" x14ac:dyDescent="0.25">
      <c r="A235" s="7" t="s">
        <v>142</v>
      </c>
      <c r="B235" s="7">
        <v>5640</v>
      </c>
    </row>
    <row r="236" spans="1:2" x14ac:dyDescent="0.25">
      <c r="A236" s="7" t="s">
        <v>127</v>
      </c>
      <c r="B236" s="7">
        <v>5606</v>
      </c>
    </row>
    <row r="237" spans="1:2" x14ac:dyDescent="0.25">
      <c r="A237" s="7" t="s">
        <v>244</v>
      </c>
      <c r="B237" s="7">
        <v>5790</v>
      </c>
    </row>
    <row r="238" spans="1:2" x14ac:dyDescent="0.25">
      <c r="A238" s="7" t="s">
        <v>292</v>
      </c>
      <c r="B238" s="7">
        <v>5430</v>
      </c>
    </row>
    <row r="239" spans="1:2" x14ac:dyDescent="0.25">
      <c r="A239" s="7" t="s">
        <v>309</v>
      </c>
      <c r="B239" s="7">
        <v>5919</v>
      </c>
    </row>
    <row r="240" spans="1:2" x14ac:dyDescent="0.25">
      <c r="A240" s="7" t="s">
        <v>42</v>
      </c>
      <c r="B240" s="7">
        <v>5562</v>
      </c>
    </row>
    <row r="241" spans="1:2" x14ac:dyDescent="0.25">
      <c r="A241" s="7" t="s">
        <v>2</v>
      </c>
      <c r="B241" s="7">
        <v>5488</v>
      </c>
    </row>
    <row r="242" spans="1:2" x14ac:dyDescent="0.25">
      <c r="A242" s="7" t="s">
        <v>3</v>
      </c>
      <c r="B242" s="7">
        <v>5489</v>
      </c>
    </row>
    <row r="243" spans="1:2" x14ac:dyDescent="0.25">
      <c r="A243" s="7" t="s">
        <v>214</v>
      </c>
      <c r="B243" s="7">
        <v>5723</v>
      </c>
    </row>
    <row r="244" spans="1:2" x14ac:dyDescent="0.25">
      <c r="A244" s="7" t="s">
        <v>8</v>
      </c>
      <c r="B244" s="7">
        <v>5821</v>
      </c>
    </row>
    <row r="245" spans="1:2" x14ac:dyDescent="0.25">
      <c r="A245" s="7" t="s">
        <v>4</v>
      </c>
      <c r="B245" s="7">
        <v>5490</v>
      </c>
    </row>
    <row r="246" spans="1:2" x14ac:dyDescent="0.25">
      <c r="A246" s="7" t="s">
        <v>293</v>
      </c>
      <c r="B246" s="7">
        <v>5431</v>
      </c>
    </row>
    <row r="247" spans="1:2" x14ac:dyDescent="0.25">
      <c r="A247" s="7" t="s">
        <v>310</v>
      </c>
      <c r="B247" s="7">
        <v>5921</v>
      </c>
    </row>
    <row r="248" spans="1:2" x14ac:dyDescent="0.25">
      <c r="A248" s="7" t="s">
        <v>237</v>
      </c>
      <c r="B248" s="7">
        <v>5922</v>
      </c>
    </row>
    <row r="249" spans="1:2" x14ac:dyDescent="0.25">
      <c r="A249" s="7" t="s">
        <v>339</v>
      </c>
      <c r="B249" s="7">
        <v>5693</v>
      </c>
    </row>
    <row r="250" spans="1:2" x14ac:dyDescent="0.25">
      <c r="A250" s="7" t="s">
        <v>276</v>
      </c>
      <c r="B250" s="7">
        <v>5756</v>
      </c>
    </row>
    <row r="251" spans="1:2" x14ac:dyDescent="0.25">
      <c r="A251" s="7" t="s">
        <v>333</v>
      </c>
      <c r="B251" s="7">
        <v>5540</v>
      </c>
    </row>
    <row r="252" spans="1:2" x14ac:dyDescent="0.25">
      <c r="A252" s="7" t="s">
        <v>145</v>
      </c>
      <c r="B252" s="7">
        <v>5491</v>
      </c>
    </row>
    <row r="253" spans="1:2" x14ac:dyDescent="0.25">
      <c r="A253" s="7" t="s">
        <v>245</v>
      </c>
      <c r="B253" s="7">
        <v>5792</v>
      </c>
    </row>
    <row r="254" spans="1:2" x14ac:dyDescent="0.25">
      <c r="A254" s="7" t="s">
        <v>46</v>
      </c>
      <c r="B254" s="7">
        <v>5886</v>
      </c>
    </row>
    <row r="255" spans="1:2" x14ac:dyDescent="0.25">
      <c r="A255" s="7" t="s">
        <v>146</v>
      </c>
      <c r="B255" s="7">
        <v>5492</v>
      </c>
    </row>
    <row r="256" spans="1:2" x14ac:dyDescent="0.25">
      <c r="A256" s="7" t="s">
        <v>23</v>
      </c>
      <c r="B256" s="7">
        <v>5859</v>
      </c>
    </row>
    <row r="257" spans="1:2" x14ac:dyDescent="0.25">
      <c r="A257" s="7" t="s">
        <v>143</v>
      </c>
      <c r="B257" s="7">
        <v>5642</v>
      </c>
    </row>
    <row r="258" spans="1:2" x14ac:dyDescent="0.25">
      <c r="A258" s="7" t="s">
        <v>168</v>
      </c>
      <c r="B258" s="7">
        <v>5527</v>
      </c>
    </row>
    <row r="259" spans="1:2" x14ac:dyDescent="0.25">
      <c r="A259" s="7" t="s">
        <v>90</v>
      </c>
      <c r="B259" s="7">
        <v>5678</v>
      </c>
    </row>
    <row r="260" spans="1:2" x14ac:dyDescent="0.25">
      <c r="A260" s="7" t="s">
        <v>248</v>
      </c>
      <c r="B260" s="7">
        <v>5563</v>
      </c>
    </row>
    <row r="261" spans="1:2" x14ac:dyDescent="0.25">
      <c r="A261" s="7" t="s">
        <v>249</v>
      </c>
      <c r="B261" s="7">
        <v>5564</v>
      </c>
    </row>
    <row r="262" spans="1:2" x14ac:dyDescent="0.25">
      <c r="A262" s="7" t="s">
        <v>104</v>
      </c>
      <c r="B262" s="7">
        <v>5408</v>
      </c>
    </row>
    <row r="263" spans="1:2" x14ac:dyDescent="0.25">
      <c r="A263" s="7" t="s">
        <v>62</v>
      </c>
      <c r="B263" s="7">
        <v>5724</v>
      </c>
    </row>
    <row r="264" spans="1:2" x14ac:dyDescent="0.25">
      <c r="A264" s="7" t="s">
        <v>91</v>
      </c>
      <c r="B264" s="7">
        <v>5680</v>
      </c>
    </row>
    <row r="265" spans="1:2" x14ac:dyDescent="0.25">
      <c r="A265" s="7" t="s">
        <v>105</v>
      </c>
      <c r="B265" s="7">
        <v>5409</v>
      </c>
    </row>
    <row r="266" spans="1:2" x14ac:dyDescent="0.25">
      <c r="A266" s="7" t="s">
        <v>250</v>
      </c>
      <c r="B266" s="7">
        <v>5565</v>
      </c>
    </row>
    <row r="267" spans="1:2" x14ac:dyDescent="0.25">
      <c r="A267" s="7" t="s">
        <v>238</v>
      </c>
      <c r="B267" s="7">
        <v>5923</v>
      </c>
    </row>
    <row r="268" spans="1:2" x14ac:dyDescent="0.25">
      <c r="A268" s="7" t="s">
        <v>277</v>
      </c>
      <c r="B268" s="7">
        <v>5757</v>
      </c>
    </row>
    <row r="269" spans="1:2" x14ac:dyDescent="0.25">
      <c r="A269" s="7" t="s">
        <v>239</v>
      </c>
      <c r="B269" s="7">
        <v>5924</v>
      </c>
    </row>
    <row r="270" spans="1:2" x14ac:dyDescent="0.25">
      <c r="A270" s="7" t="s">
        <v>114</v>
      </c>
      <c r="B270" s="7">
        <v>5410</v>
      </c>
    </row>
    <row r="271" spans="1:2" x14ac:dyDescent="0.25">
      <c r="A271" s="7" t="s">
        <v>115</v>
      </c>
      <c r="B271" s="7">
        <v>5411</v>
      </c>
    </row>
    <row r="272" spans="1:2" x14ac:dyDescent="0.25">
      <c r="A272" s="7" t="s">
        <v>147</v>
      </c>
      <c r="B272" s="7">
        <v>5493</v>
      </c>
    </row>
    <row r="273" spans="1:2" x14ac:dyDescent="0.25">
      <c r="A273" s="7" t="s">
        <v>336</v>
      </c>
      <c r="B273" s="7">
        <v>5805</v>
      </c>
    </row>
    <row r="274" spans="1:2" x14ac:dyDescent="0.25">
      <c r="A274" s="7" t="s">
        <v>314</v>
      </c>
      <c r="B274" s="7">
        <v>5925</v>
      </c>
    </row>
    <row r="275" spans="1:2" x14ac:dyDescent="0.25">
      <c r="A275" s="7" t="s">
        <v>169</v>
      </c>
      <c r="B275" s="7">
        <v>5529</v>
      </c>
    </row>
    <row r="276" spans="1:2" x14ac:dyDescent="0.25">
      <c r="A276" s="7" t="s">
        <v>170</v>
      </c>
      <c r="B276" s="7">
        <v>5530</v>
      </c>
    </row>
    <row r="277" spans="1:2" x14ac:dyDescent="0.25">
      <c r="A277" s="7" t="s">
        <v>148</v>
      </c>
      <c r="B277" s="7">
        <v>5494</v>
      </c>
    </row>
    <row r="278" spans="1:2" x14ac:dyDescent="0.25">
      <c r="A278" s="7" t="s">
        <v>109</v>
      </c>
      <c r="B278" s="7">
        <v>5588</v>
      </c>
    </row>
    <row r="279" spans="1:2" x14ac:dyDescent="0.25">
      <c r="A279" s="7" t="s">
        <v>9</v>
      </c>
      <c r="B279" s="7">
        <v>5822</v>
      </c>
    </row>
    <row r="280" spans="1:2" x14ac:dyDescent="0.25">
      <c r="A280" s="7" t="s">
        <v>149</v>
      </c>
      <c r="B280" s="7">
        <v>5495</v>
      </c>
    </row>
    <row r="281" spans="1:2" x14ac:dyDescent="0.25">
      <c r="A281" s="7" t="s">
        <v>150</v>
      </c>
      <c r="B281" s="7">
        <v>5496</v>
      </c>
    </row>
    <row r="282" spans="1:2" x14ac:dyDescent="0.25">
      <c r="A282" s="7" t="s">
        <v>171</v>
      </c>
      <c r="B282" s="7">
        <v>5531</v>
      </c>
    </row>
    <row r="283" spans="1:2" x14ac:dyDescent="0.25">
      <c r="A283" s="7" t="s">
        <v>24</v>
      </c>
      <c r="B283" s="7">
        <v>5860</v>
      </c>
    </row>
    <row r="284" spans="1:2" x14ac:dyDescent="0.25">
      <c r="A284" s="7" t="s">
        <v>172</v>
      </c>
      <c r="B284" s="7">
        <v>5533</v>
      </c>
    </row>
    <row r="285" spans="1:2" x14ac:dyDescent="0.25">
      <c r="A285" s="7" t="s">
        <v>151</v>
      </c>
      <c r="B285" s="7">
        <v>5497</v>
      </c>
    </row>
    <row r="286" spans="1:2" x14ac:dyDescent="0.25">
      <c r="A286" s="7" t="s">
        <v>315</v>
      </c>
      <c r="B286" s="7">
        <v>5926</v>
      </c>
    </row>
    <row r="287" spans="1:2" x14ac:dyDescent="0.25">
      <c r="A287" s="7" t="s">
        <v>63</v>
      </c>
      <c r="B287" s="7">
        <v>5725</v>
      </c>
    </row>
    <row r="288" spans="1:2" x14ac:dyDescent="0.25">
      <c r="A288" s="7" t="s">
        <v>194</v>
      </c>
      <c r="B288" s="7">
        <v>5759</v>
      </c>
    </row>
    <row r="289" spans="1:2" x14ac:dyDescent="0.25">
      <c r="A289" s="7" t="s">
        <v>144</v>
      </c>
      <c r="B289" s="7">
        <v>5643</v>
      </c>
    </row>
    <row r="290" spans="1:2" x14ac:dyDescent="0.25">
      <c r="A290" s="7" t="s">
        <v>92</v>
      </c>
      <c r="B290" s="7">
        <v>5683</v>
      </c>
    </row>
    <row r="291" spans="1:2" x14ac:dyDescent="0.25">
      <c r="A291" s="7" t="s">
        <v>110</v>
      </c>
      <c r="B291" s="7">
        <v>5589</v>
      </c>
    </row>
    <row r="292" spans="1:2" x14ac:dyDescent="0.25">
      <c r="A292" s="7" t="s">
        <v>251</v>
      </c>
      <c r="B292" s="7">
        <v>5566</v>
      </c>
    </row>
    <row r="293" spans="1:2" x14ac:dyDescent="0.25">
      <c r="A293" s="7" t="s">
        <v>255</v>
      </c>
      <c r="B293" s="7">
        <v>5607</v>
      </c>
    </row>
    <row r="294" spans="1:2" x14ac:dyDescent="0.25">
      <c r="A294" s="7" t="s">
        <v>111</v>
      </c>
      <c r="B294" s="7">
        <v>5590</v>
      </c>
    </row>
    <row r="295" spans="1:2" x14ac:dyDescent="0.25">
      <c r="A295" s="7" t="s">
        <v>195</v>
      </c>
      <c r="B295" s="7">
        <v>5760</v>
      </c>
    </row>
    <row r="296" spans="1:2" x14ac:dyDescent="0.25">
      <c r="A296" s="7" t="s">
        <v>311</v>
      </c>
      <c r="B296" s="7">
        <v>5591</v>
      </c>
    </row>
    <row r="297" spans="1:2" x14ac:dyDescent="0.25">
      <c r="A297" s="7" t="s">
        <v>116</v>
      </c>
      <c r="B297" s="7">
        <v>5412</v>
      </c>
    </row>
    <row r="298" spans="1:2" x14ac:dyDescent="0.25">
      <c r="A298" s="7" t="s">
        <v>257</v>
      </c>
      <c r="B298" s="7">
        <v>5644</v>
      </c>
    </row>
    <row r="299" spans="1:2" x14ac:dyDescent="0.25">
      <c r="A299" s="7" t="s">
        <v>112</v>
      </c>
      <c r="B299" s="7">
        <v>5609</v>
      </c>
    </row>
    <row r="300" spans="1:2" x14ac:dyDescent="0.25">
      <c r="A300" s="7" t="s">
        <v>117</v>
      </c>
      <c r="B300" s="7">
        <v>5413</v>
      </c>
    </row>
    <row r="301" spans="1:2" x14ac:dyDescent="0.25">
      <c r="A301" s="7" t="s">
        <v>25</v>
      </c>
      <c r="B301" s="7">
        <v>5861</v>
      </c>
    </row>
    <row r="302" spans="1:2" x14ac:dyDescent="0.25">
      <c r="A302" s="7" t="s">
        <v>119</v>
      </c>
      <c r="B302" s="7">
        <v>5761</v>
      </c>
    </row>
    <row r="303" spans="1:2" x14ac:dyDescent="0.25">
      <c r="A303" s="7" t="s">
        <v>192</v>
      </c>
      <c r="B303" s="7">
        <v>5592</v>
      </c>
    </row>
    <row r="304" spans="1:2" x14ac:dyDescent="0.25">
      <c r="A304" s="7" t="s">
        <v>258</v>
      </c>
      <c r="B304" s="7">
        <v>5645</v>
      </c>
    </row>
    <row r="305" spans="1:2" x14ac:dyDescent="0.25">
      <c r="A305" s="7" t="s">
        <v>246</v>
      </c>
      <c r="B305" s="7">
        <v>5798</v>
      </c>
    </row>
    <row r="306" spans="1:2" x14ac:dyDescent="0.25">
      <c r="A306" s="7" t="s">
        <v>93</v>
      </c>
      <c r="B306" s="7">
        <v>5684</v>
      </c>
    </row>
    <row r="307" spans="1:2" x14ac:dyDescent="0.25">
      <c r="A307" s="7" t="s">
        <v>13</v>
      </c>
      <c r="B307" s="7">
        <v>5842</v>
      </c>
    </row>
    <row r="308" spans="1:2" x14ac:dyDescent="0.25">
      <c r="A308" s="7" t="s">
        <v>14</v>
      </c>
      <c r="B308" s="7">
        <v>5843</v>
      </c>
    </row>
    <row r="309" spans="1:2" x14ac:dyDescent="0.25">
      <c r="A309" s="7" t="s">
        <v>316</v>
      </c>
      <c r="B309" s="7">
        <v>5928</v>
      </c>
    </row>
    <row r="310" spans="1:2" x14ac:dyDescent="0.25">
      <c r="A310" s="7" t="s">
        <v>173</v>
      </c>
      <c r="B310" s="7">
        <v>5534</v>
      </c>
    </row>
    <row r="311" spans="1:2" x14ac:dyDescent="0.25">
      <c r="A311" s="7" t="s">
        <v>29</v>
      </c>
      <c r="B311" s="7">
        <v>5535</v>
      </c>
    </row>
    <row r="312" spans="1:2" x14ac:dyDescent="0.25">
      <c r="A312" s="7" t="s">
        <v>265</v>
      </c>
      <c r="B312" s="7">
        <v>5727</v>
      </c>
    </row>
    <row r="313" spans="1:2" x14ac:dyDescent="0.25">
      <c r="A313" s="7" t="s">
        <v>106</v>
      </c>
      <c r="B313" s="7">
        <v>5568</v>
      </c>
    </row>
    <row r="314" spans="1:2" x14ac:dyDescent="0.25">
      <c r="A314" s="7" t="s">
        <v>294</v>
      </c>
      <c r="B314" s="7">
        <v>5434</v>
      </c>
    </row>
    <row r="315" spans="1:2" x14ac:dyDescent="0.25">
      <c r="A315" s="7" t="s">
        <v>347</v>
      </c>
      <c r="B315" s="7">
        <v>5888</v>
      </c>
    </row>
    <row r="316" spans="1:2" x14ac:dyDescent="0.25">
      <c r="A316" s="7" t="s">
        <v>283</v>
      </c>
      <c r="B316" s="7">
        <v>5435</v>
      </c>
    </row>
    <row r="317" spans="1:2" x14ac:dyDescent="0.25">
      <c r="A317" s="7" t="s">
        <v>284</v>
      </c>
      <c r="B317" s="7">
        <v>5436</v>
      </c>
    </row>
    <row r="318" spans="1:2" x14ac:dyDescent="0.25">
      <c r="A318" s="7" t="s">
        <v>259</v>
      </c>
      <c r="B318" s="7">
        <v>5646</v>
      </c>
    </row>
    <row r="319" spans="1:2" x14ac:dyDescent="0.25">
      <c r="A319" s="7" t="s">
        <v>260</v>
      </c>
      <c r="B319" s="7">
        <v>5648</v>
      </c>
    </row>
    <row r="320" spans="1:2" x14ac:dyDescent="0.25">
      <c r="A320" s="7" t="s">
        <v>285</v>
      </c>
      <c r="B320" s="7">
        <v>5437</v>
      </c>
    </row>
    <row r="321" spans="1:2" x14ac:dyDescent="0.25">
      <c r="A321" s="7" t="s">
        <v>252</v>
      </c>
      <c r="B321" s="7">
        <v>5611</v>
      </c>
    </row>
    <row r="322" spans="1:2" x14ac:dyDescent="0.25">
      <c r="A322" s="7" t="s">
        <v>153</v>
      </c>
      <c r="B322" s="7">
        <v>5499</v>
      </c>
    </row>
    <row r="323" spans="1:2" x14ac:dyDescent="0.25">
      <c r="A323" s="7" t="s">
        <v>120</v>
      </c>
      <c r="B323" s="7">
        <v>5762</v>
      </c>
    </row>
    <row r="324" spans="1:2" x14ac:dyDescent="0.25">
      <c r="A324" s="7" t="s">
        <v>247</v>
      </c>
      <c r="B324" s="7">
        <v>5799</v>
      </c>
    </row>
    <row r="325" spans="1:2" x14ac:dyDescent="0.25">
      <c r="A325" s="7" t="s">
        <v>154</v>
      </c>
      <c r="B325" s="7">
        <v>5500</v>
      </c>
    </row>
    <row r="326" spans="1:2" x14ac:dyDescent="0.25">
      <c r="A326" s="7" t="s">
        <v>266</v>
      </c>
      <c r="B326" s="7">
        <v>5728</v>
      </c>
    </row>
    <row r="327" spans="1:2" x14ac:dyDescent="0.25">
      <c r="A327" s="7" t="s">
        <v>113</v>
      </c>
      <c r="B327" s="7">
        <v>5610</v>
      </c>
    </row>
    <row r="328" spans="1:2" x14ac:dyDescent="0.25">
      <c r="A328" s="7" t="s">
        <v>317</v>
      </c>
      <c r="B328" s="7">
        <v>5929</v>
      </c>
    </row>
    <row r="329" spans="1:2" x14ac:dyDescent="0.25">
      <c r="A329" s="7" t="s">
        <v>155</v>
      </c>
      <c r="B329" s="7">
        <v>5501</v>
      </c>
    </row>
    <row r="330" spans="1:2" x14ac:dyDescent="0.25">
      <c r="A330" s="7" t="s">
        <v>318</v>
      </c>
      <c r="B330" s="7">
        <v>5930</v>
      </c>
    </row>
    <row r="331" spans="1:2" x14ac:dyDescent="0.25">
      <c r="A331" s="7" t="s">
        <v>94</v>
      </c>
      <c r="B331" s="7">
        <v>5688</v>
      </c>
    </row>
    <row r="332" spans="1:2" x14ac:dyDescent="0.25">
      <c r="A332" s="7" t="s">
        <v>267</v>
      </c>
      <c r="B332" s="7">
        <v>5729</v>
      </c>
    </row>
    <row r="333" spans="1:2" x14ac:dyDescent="0.25">
      <c r="A333" s="7" t="s">
        <v>26</v>
      </c>
      <c r="B333" s="7">
        <v>5862</v>
      </c>
    </row>
    <row r="334" spans="1:2" x14ac:dyDescent="0.25">
      <c r="A334" s="7" t="s">
        <v>330</v>
      </c>
      <c r="B334" s="7">
        <v>5571</v>
      </c>
    </row>
    <row r="335" spans="1:2" x14ac:dyDescent="0.25">
      <c r="A335" s="7" t="s">
        <v>261</v>
      </c>
      <c r="B335" s="7">
        <v>5649</v>
      </c>
    </row>
    <row r="336" spans="1:2" x14ac:dyDescent="0.25">
      <c r="A336" s="7" t="s">
        <v>268</v>
      </c>
      <c r="B336" s="7">
        <v>5730</v>
      </c>
    </row>
    <row r="337" spans="1:2" x14ac:dyDescent="0.25">
      <c r="A337" s="7" t="s">
        <v>10</v>
      </c>
      <c r="B337" s="7">
        <v>5827</v>
      </c>
    </row>
    <row r="338" spans="1:2" x14ac:dyDescent="0.25">
      <c r="A338" s="7" t="s">
        <v>319</v>
      </c>
      <c r="B338" s="7">
        <v>5931</v>
      </c>
    </row>
    <row r="339" spans="1:2" x14ac:dyDescent="0.25">
      <c r="A339" s="7" t="s">
        <v>346</v>
      </c>
      <c r="B339" s="7">
        <v>5828</v>
      </c>
    </row>
    <row r="340" spans="1:2" x14ac:dyDescent="0.25">
      <c r="A340" s="7" t="s">
        <v>240</v>
      </c>
      <c r="B340" s="7">
        <v>5932</v>
      </c>
    </row>
    <row r="341" spans="1:2" x14ac:dyDescent="0.25">
      <c r="A341" s="7" t="s">
        <v>335</v>
      </c>
      <c r="B341" s="7">
        <v>5831</v>
      </c>
    </row>
    <row r="342" spans="1:2" x14ac:dyDescent="0.25">
      <c r="A342" s="7" t="s">
        <v>312</v>
      </c>
      <c r="B342" s="7">
        <v>5933</v>
      </c>
    </row>
    <row r="343" spans="1:2" x14ac:dyDescent="0.25">
      <c r="A343" s="7" t="s">
        <v>121</v>
      </c>
      <c r="B343" s="7">
        <v>5763</v>
      </c>
    </row>
    <row r="344" spans="1:2" x14ac:dyDescent="0.25">
      <c r="A344" s="7" t="s">
        <v>313</v>
      </c>
      <c r="B344" s="7">
        <v>5934</v>
      </c>
    </row>
    <row r="345" spans="1:2" x14ac:dyDescent="0.25">
      <c r="A345" s="7" t="s">
        <v>278</v>
      </c>
      <c r="B345" s="7">
        <v>5764</v>
      </c>
    </row>
    <row r="346" spans="1:2" x14ac:dyDescent="0.25">
      <c r="A346" s="7" t="s">
        <v>279</v>
      </c>
      <c r="B346" s="7">
        <v>5765</v>
      </c>
    </row>
    <row r="347" spans="1:2" x14ac:dyDescent="0.25">
      <c r="A347" s="7" t="s">
        <v>262</v>
      </c>
      <c r="B347" s="7">
        <v>5650</v>
      </c>
    </row>
    <row r="348" spans="1:2" x14ac:dyDescent="0.25">
      <c r="A348" s="7" t="s">
        <v>48</v>
      </c>
      <c r="B348" s="7">
        <v>5890</v>
      </c>
    </row>
    <row r="349" spans="1:2" x14ac:dyDescent="0.25">
      <c r="A349" s="7" t="s">
        <v>49</v>
      </c>
      <c r="B349" s="7">
        <v>5891</v>
      </c>
    </row>
    <row r="350" spans="1:2" x14ac:dyDescent="0.25">
      <c r="A350" s="7" t="s">
        <v>270</v>
      </c>
      <c r="B350" s="7">
        <v>5732</v>
      </c>
    </row>
    <row r="351" spans="1:2" x14ac:dyDescent="0.25">
      <c r="A351" s="7" t="s">
        <v>254</v>
      </c>
      <c r="B351" s="7">
        <v>5935</v>
      </c>
    </row>
    <row r="352" spans="1:2" x14ac:dyDescent="0.25">
      <c r="A352" s="7" t="s">
        <v>95</v>
      </c>
      <c r="B352" s="7">
        <v>5690</v>
      </c>
    </row>
    <row r="353" spans="1:2" x14ac:dyDescent="0.25">
      <c r="A353" s="7" t="s">
        <v>30</v>
      </c>
      <c r="B353" s="7">
        <v>5537</v>
      </c>
    </row>
    <row r="354" spans="1:2" x14ac:dyDescent="0.25">
      <c r="A354" s="7" t="s">
        <v>263</v>
      </c>
      <c r="B354" s="7">
        <v>5651</v>
      </c>
    </row>
    <row r="355" spans="1:2" x14ac:dyDescent="0.25">
      <c r="A355" s="7" t="s">
        <v>179</v>
      </c>
      <c r="B355" s="7">
        <v>5652</v>
      </c>
    </row>
    <row r="356" spans="1:2" x14ac:dyDescent="0.25">
      <c r="A356" s="7" t="s">
        <v>11</v>
      </c>
      <c r="B356" s="7">
        <v>5830</v>
      </c>
    </row>
    <row r="357" spans="1:2" x14ac:dyDescent="0.25">
      <c r="A357" s="7" t="s">
        <v>118</v>
      </c>
      <c r="B357" s="7">
        <v>5414</v>
      </c>
    </row>
    <row r="358" spans="1:2" x14ac:dyDescent="0.25">
      <c r="A358" s="7" t="s">
        <v>27</v>
      </c>
      <c r="B358" s="7">
        <v>5863</v>
      </c>
    </row>
    <row r="359" spans="1:2" x14ac:dyDescent="0.25">
      <c r="A359" s="7" t="s">
        <v>31</v>
      </c>
      <c r="B359" s="7">
        <v>5539</v>
      </c>
    </row>
    <row r="360" spans="1:2" x14ac:dyDescent="0.25">
      <c r="A360" s="7" t="s">
        <v>96</v>
      </c>
      <c r="B360" s="7">
        <v>5692</v>
      </c>
    </row>
    <row r="361" spans="1:2" x14ac:dyDescent="0.25">
      <c r="A361" s="7" t="s">
        <v>156</v>
      </c>
      <c r="B361" s="7">
        <v>5503</v>
      </c>
    </row>
    <row r="362" spans="1:2" x14ac:dyDescent="0.25">
      <c r="A362" s="7" t="s">
        <v>180</v>
      </c>
      <c r="B362" s="7">
        <v>5653</v>
      </c>
    </row>
    <row r="363" spans="1:2" x14ac:dyDescent="0.25">
      <c r="A363" s="7" t="s">
        <v>241</v>
      </c>
      <c r="B363" s="7">
        <v>5937</v>
      </c>
    </row>
    <row r="364" spans="1:2" x14ac:dyDescent="0.25">
      <c r="A364" s="7" t="s">
        <v>280</v>
      </c>
      <c r="B364" s="7">
        <v>5766</v>
      </c>
    </row>
    <row r="365" spans="1:2" x14ac:dyDescent="0.25">
      <c r="A365" s="7" t="s">
        <v>301</v>
      </c>
      <c r="B365" s="7">
        <v>5803</v>
      </c>
    </row>
    <row r="366" spans="1:2" x14ac:dyDescent="0.25">
      <c r="A366" s="7" t="s">
        <v>181</v>
      </c>
      <c r="B366" s="7">
        <v>5654</v>
      </c>
    </row>
    <row r="367" spans="1:2" x14ac:dyDescent="0.25">
      <c r="A367" s="7" t="s">
        <v>331</v>
      </c>
      <c r="B367" s="7">
        <v>5464</v>
      </c>
    </row>
    <row r="368" spans="1:2" x14ac:dyDescent="0.25">
      <c r="A368" s="7" t="s">
        <v>182</v>
      </c>
      <c r="B368" s="7">
        <v>5655</v>
      </c>
    </row>
    <row r="369" spans="1:2" x14ac:dyDescent="0.25">
      <c r="A369" s="7" t="s">
        <v>131</v>
      </c>
      <c r="B369" s="7">
        <v>5938</v>
      </c>
    </row>
    <row r="370" spans="1:2" x14ac:dyDescent="0.25">
      <c r="A370" s="7" t="s">
        <v>130</v>
      </c>
      <c r="B370" s="7">
        <v>5939</v>
      </c>
    </row>
    <row r="371" spans="1:2" x14ac:dyDescent="0.25">
      <c r="A371" s="7" t="s">
        <v>65</v>
      </c>
      <c r="B371" s="7">
        <v>5415</v>
      </c>
    </row>
    <row r="372" spans="1:2" x14ac:dyDescent="0.25">
      <c r="B372" s="9"/>
    </row>
    <row r="373" spans="1:2" x14ac:dyDescent="0.25">
      <c r="B373" s="9"/>
    </row>
    <row r="374" spans="1:2" x14ac:dyDescent="0.25">
      <c r="B374" s="9"/>
    </row>
    <row r="375" spans="1:2" x14ac:dyDescent="0.25">
      <c r="B375" s="9"/>
    </row>
    <row r="376" spans="1:2" x14ac:dyDescent="0.25">
      <c r="B376" s="9"/>
    </row>
    <row r="377" spans="1:2" x14ac:dyDescent="0.25">
      <c r="B377" s="9"/>
    </row>
    <row r="378" spans="1:2" x14ac:dyDescent="0.25">
      <c r="B378" s="9"/>
    </row>
    <row r="379" spans="1:2" x14ac:dyDescent="0.25">
      <c r="B379" s="9"/>
    </row>
    <row r="380" spans="1:2" x14ac:dyDescent="0.25">
      <c r="B380" s="9"/>
    </row>
    <row r="381" spans="1:2" x14ac:dyDescent="0.25">
      <c r="B381" s="9"/>
    </row>
    <row r="382" spans="1:2" x14ac:dyDescent="0.25">
      <c r="B382" s="9"/>
    </row>
    <row r="383" spans="1:2" x14ac:dyDescent="0.25">
      <c r="B383" s="9"/>
    </row>
    <row r="384" spans="1:2" x14ac:dyDescent="0.25">
      <c r="B384" s="9"/>
    </row>
    <row r="385" spans="2:2" x14ac:dyDescent="0.25">
      <c r="B385" s="9"/>
    </row>
    <row r="386" spans="2:2" x14ac:dyDescent="0.25">
      <c r="B386" s="9"/>
    </row>
    <row r="387" spans="2:2" x14ac:dyDescent="0.25">
      <c r="B387" s="9"/>
    </row>
    <row r="388" spans="2:2" x14ac:dyDescent="0.25">
      <c r="B388" s="9"/>
    </row>
    <row r="389" spans="2:2" x14ac:dyDescent="0.25">
      <c r="B389" s="9"/>
    </row>
    <row r="390" spans="2:2" x14ac:dyDescent="0.25">
      <c r="B390" s="9"/>
    </row>
    <row r="391" spans="2:2" x14ac:dyDescent="0.25">
      <c r="B391" s="9"/>
    </row>
    <row r="392" spans="2:2" x14ac:dyDescent="0.25">
      <c r="B392" s="9"/>
    </row>
    <row r="393" spans="2:2" x14ac:dyDescent="0.25">
      <c r="B393" s="9"/>
    </row>
    <row r="394" spans="2:2" x14ac:dyDescent="0.25">
      <c r="B394" s="9"/>
    </row>
    <row r="395" spans="2:2" x14ac:dyDescent="0.25">
      <c r="B395" s="9"/>
    </row>
    <row r="396" spans="2:2" x14ac:dyDescent="0.25">
      <c r="B396" s="9"/>
    </row>
    <row r="397" spans="2:2" x14ac:dyDescent="0.25">
      <c r="B397" s="9"/>
    </row>
    <row r="398" spans="2:2" x14ac:dyDescent="0.25">
      <c r="B398" s="9"/>
    </row>
    <row r="399" spans="2:2" x14ac:dyDescent="0.25">
      <c r="B399" s="9"/>
    </row>
    <row r="400" spans="2:2" x14ac:dyDescent="0.25">
      <c r="B400" s="9"/>
    </row>
    <row r="401" spans="2:2" x14ac:dyDescent="0.25">
      <c r="B401" s="9"/>
    </row>
    <row r="402" spans="2:2" x14ac:dyDescent="0.25">
      <c r="B402" s="9"/>
    </row>
    <row r="403" spans="2:2" x14ac:dyDescent="0.25">
      <c r="B403" s="9"/>
    </row>
    <row r="404" spans="2:2" x14ac:dyDescent="0.25">
      <c r="B404" s="9"/>
    </row>
    <row r="405" spans="2:2" x14ac:dyDescent="0.25">
      <c r="B405" s="9"/>
    </row>
    <row r="406" spans="2:2" x14ac:dyDescent="0.25">
      <c r="B406" s="9"/>
    </row>
    <row r="407" spans="2:2" x14ac:dyDescent="0.25">
      <c r="B407" s="9"/>
    </row>
    <row r="408" spans="2:2" x14ac:dyDescent="0.25">
      <c r="B408" s="9"/>
    </row>
    <row r="409" spans="2:2" x14ac:dyDescent="0.25">
      <c r="B409" s="9"/>
    </row>
    <row r="410" spans="2:2" x14ac:dyDescent="0.25">
      <c r="B410" s="9"/>
    </row>
    <row r="411" spans="2:2" x14ac:dyDescent="0.25">
      <c r="B411" s="9"/>
    </row>
    <row r="412" spans="2:2" x14ac:dyDescent="0.25">
      <c r="B412" s="9"/>
    </row>
    <row r="413" spans="2:2" x14ac:dyDescent="0.25">
      <c r="B413" s="9"/>
    </row>
    <row r="414" spans="2:2" x14ac:dyDescent="0.25">
      <c r="B414" s="9"/>
    </row>
    <row r="415" spans="2:2" x14ac:dyDescent="0.25">
      <c r="B415" s="9"/>
    </row>
    <row r="416" spans="2:2" x14ac:dyDescent="0.25">
      <c r="B416" s="9"/>
    </row>
    <row r="417" spans="2:2" x14ac:dyDescent="0.25">
      <c r="B417" s="9"/>
    </row>
    <row r="418" spans="2:2" x14ac:dyDescent="0.25">
      <c r="B418" s="9"/>
    </row>
    <row r="419" spans="2:2" x14ac:dyDescent="0.25">
      <c r="B419" s="9"/>
    </row>
    <row r="420" spans="2:2" x14ac:dyDescent="0.25">
      <c r="B420" s="9"/>
    </row>
    <row r="421" spans="2:2" x14ac:dyDescent="0.25">
      <c r="B421" s="9"/>
    </row>
    <row r="422" spans="2:2" x14ac:dyDescent="0.25">
      <c r="B422" s="9"/>
    </row>
    <row r="423" spans="2:2" x14ac:dyDescent="0.25">
      <c r="B423" s="9"/>
    </row>
    <row r="424" spans="2:2" x14ac:dyDescent="0.25">
      <c r="B424" s="9"/>
    </row>
    <row r="425" spans="2:2" x14ac:dyDescent="0.25">
      <c r="B425" s="9"/>
    </row>
    <row r="426" spans="2:2" x14ac:dyDescent="0.25">
      <c r="B426" s="9"/>
    </row>
    <row r="427" spans="2:2" x14ac:dyDescent="0.25">
      <c r="B427" s="9"/>
    </row>
    <row r="428" spans="2:2" x14ac:dyDescent="0.25">
      <c r="B428" s="9"/>
    </row>
    <row r="429" spans="2:2" x14ac:dyDescent="0.25">
      <c r="B429" s="9"/>
    </row>
    <row r="430" spans="2:2" x14ac:dyDescent="0.25">
      <c r="B430" s="9"/>
    </row>
    <row r="431" spans="2:2" x14ac:dyDescent="0.25">
      <c r="B431" s="9"/>
    </row>
    <row r="432" spans="2:2" x14ac:dyDescent="0.25">
      <c r="B432" s="9"/>
    </row>
    <row r="433" spans="2:2" x14ac:dyDescent="0.25">
      <c r="B433" s="9"/>
    </row>
    <row r="434" spans="2:2" x14ac:dyDescent="0.25">
      <c r="B434" s="9"/>
    </row>
    <row r="435" spans="2:2" x14ac:dyDescent="0.25">
      <c r="B435" s="9"/>
    </row>
    <row r="436" spans="2:2" x14ac:dyDescent="0.25">
      <c r="B436" s="9"/>
    </row>
    <row r="437" spans="2:2" x14ac:dyDescent="0.25">
      <c r="B437" s="9"/>
    </row>
    <row r="438" spans="2:2" x14ac:dyDescent="0.25">
      <c r="B438" s="9"/>
    </row>
    <row r="439" spans="2:2" x14ac:dyDescent="0.25">
      <c r="B439" s="9"/>
    </row>
    <row r="440" spans="2:2" x14ac:dyDescent="0.25">
      <c r="B440" s="9"/>
    </row>
    <row r="441" spans="2:2" x14ac:dyDescent="0.25">
      <c r="B441" s="9"/>
    </row>
    <row r="442" spans="2:2" x14ac:dyDescent="0.25">
      <c r="B442" s="9"/>
    </row>
    <row r="443" spans="2:2" x14ac:dyDescent="0.25">
      <c r="B443" s="9"/>
    </row>
    <row r="444" spans="2:2" x14ac:dyDescent="0.25">
      <c r="B444" s="9"/>
    </row>
    <row r="445" spans="2:2" x14ac:dyDescent="0.25">
      <c r="B445" s="9"/>
    </row>
    <row r="446" spans="2:2" x14ac:dyDescent="0.25">
      <c r="B446" s="9"/>
    </row>
    <row r="447" spans="2:2" x14ac:dyDescent="0.25">
      <c r="B447" s="9"/>
    </row>
    <row r="448" spans="2:2" x14ac:dyDescent="0.25">
      <c r="B448" s="9"/>
    </row>
    <row r="449" spans="2:2" x14ac:dyDescent="0.25">
      <c r="B449" s="9"/>
    </row>
    <row r="450" spans="2:2" x14ac:dyDescent="0.25">
      <c r="B450" s="9"/>
    </row>
    <row r="451" spans="2:2" x14ac:dyDescent="0.25">
      <c r="B451" s="9"/>
    </row>
    <row r="452" spans="2:2" x14ac:dyDescent="0.25">
      <c r="B452" s="9"/>
    </row>
    <row r="453" spans="2:2" x14ac:dyDescent="0.25">
      <c r="B453" s="9"/>
    </row>
    <row r="454" spans="2:2" x14ac:dyDescent="0.25">
      <c r="B454" s="9"/>
    </row>
    <row r="455" spans="2:2" x14ac:dyDescent="0.25">
      <c r="B455" s="9"/>
    </row>
    <row r="456" spans="2:2" x14ac:dyDescent="0.25">
      <c r="B456" s="9"/>
    </row>
    <row r="457" spans="2:2" x14ac:dyDescent="0.25">
      <c r="B457" s="9"/>
    </row>
    <row r="458" spans="2:2" x14ac:dyDescent="0.25">
      <c r="B458" s="9"/>
    </row>
    <row r="459" spans="2:2" x14ac:dyDescent="0.25">
      <c r="B459" s="9"/>
    </row>
    <row r="460" spans="2:2" x14ac:dyDescent="0.25">
      <c r="B460" s="9"/>
    </row>
    <row r="461" spans="2:2" x14ac:dyDescent="0.25">
      <c r="B461" s="9"/>
    </row>
    <row r="462" spans="2:2" x14ac:dyDescent="0.25">
      <c r="B462" s="9"/>
    </row>
    <row r="463" spans="2:2" x14ac:dyDescent="0.25">
      <c r="B463" s="9"/>
    </row>
    <row r="464" spans="2:2" x14ac:dyDescent="0.25">
      <c r="B464" s="9"/>
    </row>
    <row r="465" spans="2:2" x14ac:dyDescent="0.25">
      <c r="B465" s="9"/>
    </row>
    <row r="466" spans="2:2" x14ac:dyDescent="0.25">
      <c r="B466" s="9"/>
    </row>
    <row r="467" spans="2:2" x14ac:dyDescent="0.25">
      <c r="B467" s="9"/>
    </row>
    <row r="468" spans="2:2" x14ac:dyDescent="0.25">
      <c r="B468" s="9"/>
    </row>
    <row r="469" spans="2:2" x14ac:dyDescent="0.25">
      <c r="B469" s="9"/>
    </row>
    <row r="470" spans="2:2" x14ac:dyDescent="0.25">
      <c r="B470" s="9"/>
    </row>
    <row r="471" spans="2:2" x14ac:dyDescent="0.25">
      <c r="B471" s="9"/>
    </row>
    <row r="472" spans="2:2" x14ac:dyDescent="0.25">
      <c r="B472" s="9"/>
    </row>
    <row r="473" spans="2:2" x14ac:dyDescent="0.25">
      <c r="B473" s="9"/>
    </row>
    <row r="474" spans="2:2" x14ac:dyDescent="0.25">
      <c r="B474" s="9"/>
    </row>
    <row r="475" spans="2:2" x14ac:dyDescent="0.25">
      <c r="B475" s="9"/>
    </row>
    <row r="476" spans="2:2" x14ac:dyDescent="0.25">
      <c r="B476" s="9"/>
    </row>
    <row r="477" spans="2:2" x14ac:dyDescent="0.25">
      <c r="B477" s="9"/>
    </row>
    <row r="478" spans="2:2" x14ac:dyDescent="0.25">
      <c r="B478" s="9"/>
    </row>
    <row r="479" spans="2:2" x14ac:dyDescent="0.25">
      <c r="B479" s="9"/>
    </row>
    <row r="480" spans="2:2" x14ac:dyDescent="0.25">
      <c r="B480" s="9"/>
    </row>
    <row r="481" spans="2:2" x14ac:dyDescent="0.25">
      <c r="B481" s="9"/>
    </row>
    <row r="482" spans="2:2" x14ac:dyDescent="0.25">
      <c r="B482" s="9"/>
    </row>
    <row r="483" spans="2:2" x14ac:dyDescent="0.25">
      <c r="B483" s="9"/>
    </row>
    <row r="484" spans="2:2" x14ac:dyDescent="0.25">
      <c r="B484" s="9"/>
    </row>
    <row r="485" spans="2:2" x14ac:dyDescent="0.25">
      <c r="B485" s="9"/>
    </row>
    <row r="486" spans="2:2" x14ac:dyDescent="0.25">
      <c r="B486" s="9"/>
    </row>
    <row r="487" spans="2:2" x14ac:dyDescent="0.25">
      <c r="B487" s="9"/>
    </row>
    <row r="488" spans="2:2" x14ac:dyDescent="0.25">
      <c r="B488" s="9"/>
    </row>
    <row r="489" spans="2:2" x14ac:dyDescent="0.25">
      <c r="B489" s="9"/>
    </row>
    <row r="490" spans="2:2" x14ac:dyDescent="0.25">
      <c r="B490" s="9"/>
    </row>
    <row r="491" spans="2:2" x14ac:dyDescent="0.25">
      <c r="B491" s="9"/>
    </row>
    <row r="492" spans="2:2" x14ac:dyDescent="0.25">
      <c r="B492" s="9"/>
    </row>
    <row r="493" spans="2:2" x14ac:dyDescent="0.25">
      <c r="B493" s="9"/>
    </row>
    <row r="494" spans="2:2" x14ac:dyDescent="0.25">
      <c r="B494" s="9"/>
    </row>
    <row r="495" spans="2:2" x14ac:dyDescent="0.25">
      <c r="B495" s="9"/>
    </row>
    <row r="496" spans="2:2" x14ac:dyDescent="0.25">
      <c r="B496" s="9"/>
    </row>
    <row r="497" spans="2:2" x14ac:dyDescent="0.25">
      <c r="B497" s="9"/>
    </row>
    <row r="498" spans="2:2" x14ac:dyDescent="0.25">
      <c r="B498" s="9"/>
    </row>
    <row r="499" spans="2:2" x14ac:dyDescent="0.25">
      <c r="B499" s="9"/>
    </row>
    <row r="500" spans="2:2" x14ac:dyDescent="0.25">
      <c r="B500" s="9"/>
    </row>
    <row r="501" spans="2:2" x14ac:dyDescent="0.25">
      <c r="B501" s="9"/>
    </row>
    <row r="502" spans="2:2" x14ac:dyDescent="0.25">
      <c r="B502" s="9"/>
    </row>
    <row r="503" spans="2:2" x14ac:dyDescent="0.25">
      <c r="B503" s="9"/>
    </row>
    <row r="504" spans="2:2" x14ac:dyDescent="0.25">
      <c r="B504" s="9"/>
    </row>
    <row r="505" spans="2:2" x14ac:dyDescent="0.25">
      <c r="B505" s="9"/>
    </row>
    <row r="506" spans="2:2" x14ac:dyDescent="0.25">
      <c r="B506" s="9"/>
    </row>
    <row r="507" spans="2:2" x14ac:dyDescent="0.25">
      <c r="B507" s="9"/>
    </row>
    <row r="508" spans="2:2" x14ac:dyDescent="0.25">
      <c r="B508" s="9"/>
    </row>
    <row r="509" spans="2:2" x14ac:dyDescent="0.25">
      <c r="B509" s="9"/>
    </row>
    <row r="510" spans="2:2" x14ac:dyDescent="0.25">
      <c r="B510" s="9"/>
    </row>
    <row r="511" spans="2:2" x14ac:dyDescent="0.25">
      <c r="B511" s="9"/>
    </row>
    <row r="512" spans="2:2" x14ac:dyDescent="0.25">
      <c r="B512" s="9"/>
    </row>
    <row r="513" spans="2:2" x14ac:dyDescent="0.25">
      <c r="B513" s="9"/>
    </row>
    <row r="514" spans="2:2" x14ac:dyDescent="0.25">
      <c r="B514" s="9"/>
    </row>
    <row r="515" spans="2:2" x14ac:dyDescent="0.25">
      <c r="B515" s="9"/>
    </row>
    <row r="516" spans="2:2" x14ac:dyDescent="0.25">
      <c r="B516" s="9"/>
    </row>
    <row r="517" spans="2:2" x14ac:dyDescent="0.25">
      <c r="B517" s="9"/>
    </row>
    <row r="518" spans="2:2" x14ac:dyDescent="0.25">
      <c r="B518" s="9"/>
    </row>
    <row r="519" spans="2:2" x14ac:dyDescent="0.25">
      <c r="B519" s="9"/>
    </row>
    <row r="520" spans="2:2" x14ac:dyDescent="0.25">
      <c r="B520" s="9"/>
    </row>
    <row r="521" spans="2:2" x14ac:dyDescent="0.25">
      <c r="B521" s="9"/>
    </row>
    <row r="522" spans="2:2" x14ac:dyDescent="0.25">
      <c r="B522" s="9"/>
    </row>
    <row r="523" spans="2:2" x14ac:dyDescent="0.25">
      <c r="B523" s="9"/>
    </row>
    <row r="524" spans="2:2" x14ac:dyDescent="0.25">
      <c r="B524" s="9"/>
    </row>
    <row r="525" spans="2:2" x14ac:dyDescent="0.25">
      <c r="B525" s="9"/>
    </row>
    <row r="526" spans="2:2" x14ac:dyDescent="0.25">
      <c r="B526" s="9"/>
    </row>
    <row r="527" spans="2:2" x14ac:dyDescent="0.25">
      <c r="B527" s="9"/>
    </row>
    <row r="528" spans="2:2" x14ac:dyDescent="0.25">
      <c r="B528" s="9"/>
    </row>
    <row r="529" spans="2:2" x14ac:dyDescent="0.25">
      <c r="B529" s="9"/>
    </row>
    <row r="530" spans="2:2" x14ac:dyDescent="0.25">
      <c r="B530" s="9"/>
    </row>
    <row r="531" spans="2:2" x14ac:dyDescent="0.25">
      <c r="B531" s="9"/>
    </row>
    <row r="532" spans="2:2" x14ac:dyDescent="0.25">
      <c r="B532" s="9"/>
    </row>
    <row r="533" spans="2:2" x14ac:dyDescent="0.25">
      <c r="B533" s="9"/>
    </row>
    <row r="534" spans="2:2" x14ac:dyDescent="0.25">
      <c r="B534" s="9"/>
    </row>
    <row r="535" spans="2:2" x14ac:dyDescent="0.25">
      <c r="B535" s="9"/>
    </row>
    <row r="536" spans="2:2" x14ac:dyDescent="0.25">
      <c r="B536" s="9"/>
    </row>
    <row r="537" spans="2:2" x14ac:dyDescent="0.25">
      <c r="B537" s="9"/>
    </row>
    <row r="538" spans="2:2" x14ac:dyDescent="0.25">
      <c r="B538" s="9"/>
    </row>
  </sheetData>
  <protectedRanges>
    <protectedRange sqref="B22:H22" name="Plage2"/>
    <protectedRange sqref="A372:A401 B11:B12 B24 B28 B32:B33 B37:B38 G37 B60:B61 B41 G42:H43 B42:F44 B16:F17" name="Plage1"/>
    <protectedRange sqref="A64:A371" name="Plage1_3"/>
    <protectedRange sqref="B64:B371" name="Plage1_4"/>
    <protectedRange sqref="B5:B8" name="Plage1_1"/>
    <protectedRange sqref="B51:B52" name="Plage1_2"/>
    <protectedRange sqref="B53" name="Plage1_5"/>
  </protectedRanges>
  <sortState xmlns:xlrd2="http://schemas.microsoft.com/office/spreadsheetml/2017/richdata2" ref="A64:B371">
    <sortCondition ref="A64:A371"/>
  </sortState>
  <mergeCells count="3">
    <mergeCell ref="D52:H52"/>
    <mergeCell ref="D53:H53"/>
    <mergeCell ref="D51:H51"/>
  </mergeCells>
  <phoneticPr fontId="18" type="noConversion"/>
  <printOptions horizontalCentered="1"/>
  <pageMargins left="0" right="0" top="0" bottom="0"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rgb="FF00B050"/>
  </sheetPr>
  <dimension ref="A1:CO317"/>
  <sheetViews>
    <sheetView zoomScaleNormal="100" workbookViewId="0">
      <pane xSplit="2" ySplit="6" topLeftCell="L7" activePane="bottomRight" state="frozen"/>
      <selection pane="topRight" activeCell="C1" sqref="C1"/>
      <selection pane="bottomLeft" activeCell="A7" sqref="A7"/>
      <selection pane="bottomRight" activeCell="W150" sqref="W150"/>
    </sheetView>
  </sheetViews>
  <sheetFormatPr baseColWidth="10" defaultColWidth="8.625" defaultRowHeight="15" x14ac:dyDescent="0.25"/>
  <cols>
    <col min="1" max="1" width="8.875" style="82" customWidth="1"/>
    <col min="2" max="2" width="20.375" style="3" bestFit="1" customWidth="1"/>
    <col min="3" max="3" width="15.375" style="76" bestFit="1" customWidth="1"/>
    <col min="4" max="4" width="14" style="3" bestFit="1" customWidth="1"/>
    <col min="5" max="5" width="12.125" style="3" bestFit="1" customWidth="1"/>
    <col min="6" max="6" width="11.25" style="3" bestFit="1" customWidth="1"/>
    <col min="7" max="7" width="18.375" style="92" bestFit="1" customWidth="1"/>
    <col min="8" max="8" width="13.375" style="92" bestFit="1" customWidth="1"/>
    <col min="9" max="9" width="13.875" style="3" customWidth="1"/>
    <col min="10" max="10" width="13" style="3" bestFit="1" customWidth="1"/>
    <col min="11" max="11" width="13.375" style="3" bestFit="1" customWidth="1"/>
    <col min="12" max="12" width="14.25" style="3" bestFit="1" customWidth="1"/>
    <col min="13" max="13" width="15.375" style="3" bestFit="1" customWidth="1"/>
    <col min="14" max="14" width="13" style="3" bestFit="1" customWidth="1"/>
    <col min="15" max="15" width="14" style="3" bestFit="1" customWidth="1"/>
    <col min="16" max="16" width="13" style="3" bestFit="1" customWidth="1"/>
    <col min="17" max="17" width="15.875" style="3" bestFit="1" customWidth="1"/>
    <col min="18" max="18" width="13" style="3" bestFit="1" customWidth="1"/>
    <col min="19" max="19" width="13" style="92" bestFit="1" customWidth="1"/>
    <col min="20" max="20" width="15.375" style="3" bestFit="1" customWidth="1"/>
    <col min="21" max="21" width="12" style="3" customWidth="1"/>
    <col min="22" max="22" width="10.875" style="2" bestFit="1" customWidth="1"/>
    <col min="23" max="23" width="12.125" style="3" bestFit="1" customWidth="1"/>
    <col min="24" max="24" width="11.25" style="3" bestFit="1" customWidth="1"/>
    <col min="25" max="25" width="11.875" style="3" bestFit="1" customWidth="1"/>
    <col min="26" max="26" width="7" style="3" bestFit="1" customWidth="1"/>
    <col min="27" max="27" width="12.5" style="120" bestFit="1" customWidth="1"/>
    <col min="28" max="28" width="11" style="120" bestFit="1" customWidth="1"/>
    <col min="29" max="29" width="8.875" style="120" bestFit="1" customWidth="1"/>
    <col min="30" max="30" width="11" style="120" bestFit="1" customWidth="1"/>
    <col min="31" max="31" width="11.625" style="150" bestFit="1" customWidth="1"/>
    <col min="32" max="32" width="10.75" style="150" bestFit="1" customWidth="1"/>
    <col min="33" max="34" width="7.125" style="150" bestFit="1" customWidth="1"/>
    <col min="35" max="35" width="12.125" style="120" bestFit="1" customWidth="1"/>
    <col min="36" max="36" width="13" style="120" bestFit="1" customWidth="1"/>
    <col min="37" max="38" width="12.125" style="120" bestFit="1" customWidth="1"/>
    <col min="39" max="39" width="8.625" style="120"/>
    <col min="40" max="40" width="9.25" style="120" bestFit="1" customWidth="1"/>
    <col min="41" max="41" width="13" style="120" bestFit="1" customWidth="1"/>
    <col min="42" max="42" width="12.125" style="120" bestFit="1" customWidth="1"/>
    <col min="43" max="43" width="10.625" style="120" bestFit="1" customWidth="1"/>
    <col min="44" max="44" width="4.625" style="120" bestFit="1" customWidth="1"/>
    <col min="45" max="45" width="9.75" style="120" bestFit="1" customWidth="1"/>
    <col min="46" max="46" width="12.125" style="120" bestFit="1" customWidth="1"/>
    <col min="47" max="47" width="9.75" style="120" bestFit="1" customWidth="1"/>
    <col min="48" max="48" width="9.75" style="2" customWidth="1"/>
    <col min="49" max="93" width="8.625" style="120"/>
    <col min="94" max="16384" width="8.625" style="3"/>
  </cols>
  <sheetData>
    <row r="1" spans="1:48" ht="21" x14ac:dyDescent="0.35">
      <c r="A1" s="77" t="s">
        <v>341</v>
      </c>
      <c r="B1" s="66"/>
      <c r="C1" s="67"/>
      <c r="D1" s="66"/>
      <c r="E1" s="66"/>
      <c r="F1" s="66"/>
      <c r="G1" s="66"/>
      <c r="H1" s="66"/>
      <c r="I1" s="66"/>
      <c r="J1" s="66"/>
      <c r="S1" s="66"/>
      <c r="U1" s="83"/>
    </row>
    <row r="2" spans="1:48" ht="21" x14ac:dyDescent="0.35">
      <c r="A2" s="77">
        <f>Paramètres!B5</f>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151"/>
      <c r="AF2" s="151"/>
      <c r="AG2" s="151"/>
      <c r="AH2" s="151"/>
    </row>
    <row r="3" spans="1:48" x14ac:dyDescent="0.25">
      <c r="A3" s="78"/>
      <c r="B3" s="66"/>
      <c r="C3" s="67"/>
      <c r="D3" s="66"/>
      <c r="E3" s="66"/>
      <c r="F3" s="66"/>
      <c r="G3" s="66"/>
      <c r="H3" s="66"/>
      <c r="I3" s="66"/>
      <c r="J3" s="66"/>
      <c r="L3" s="69"/>
      <c r="S3" s="66"/>
      <c r="U3" s="83"/>
    </row>
    <row r="4" spans="1:48" s="70" customFormat="1" ht="38.1" customHeight="1" x14ac:dyDescent="0.2">
      <c r="A4" s="214" t="s">
        <v>43</v>
      </c>
      <c r="B4" s="217" t="s">
        <v>352</v>
      </c>
      <c r="C4" s="212" t="s">
        <v>321</v>
      </c>
      <c r="D4" s="220" t="s">
        <v>322</v>
      </c>
      <c r="E4" s="207" t="s">
        <v>225</v>
      </c>
      <c r="F4" s="207" t="s">
        <v>226</v>
      </c>
      <c r="G4" s="207" t="s">
        <v>350</v>
      </c>
      <c r="H4" s="207" t="s">
        <v>351</v>
      </c>
      <c r="I4" s="207" t="s">
        <v>323</v>
      </c>
      <c r="J4" s="207" t="s">
        <v>298</v>
      </c>
      <c r="K4" s="207" t="s">
        <v>299</v>
      </c>
      <c r="L4" s="207" t="s">
        <v>300</v>
      </c>
      <c r="M4" s="207" t="s">
        <v>174</v>
      </c>
      <c r="N4" s="207" t="s">
        <v>175</v>
      </c>
      <c r="O4" s="207" t="s">
        <v>176</v>
      </c>
      <c r="P4" s="207" t="s">
        <v>177</v>
      </c>
      <c r="Q4" s="207" t="s">
        <v>324</v>
      </c>
      <c r="R4" s="207" t="s">
        <v>178</v>
      </c>
      <c r="S4" s="222" t="s">
        <v>349</v>
      </c>
      <c r="T4" s="207" t="s">
        <v>122</v>
      </c>
      <c r="U4" s="212" t="s">
        <v>71</v>
      </c>
      <c r="V4" s="209" t="s">
        <v>340</v>
      </c>
      <c r="W4" s="207" t="s">
        <v>220</v>
      </c>
      <c r="X4" s="207" t="s">
        <v>221</v>
      </c>
      <c r="Y4" s="207" t="s">
        <v>222</v>
      </c>
      <c r="Z4" s="207" t="s">
        <v>345</v>
      </c>
      <c r="AA4" s="140"/>
      <c r="AB4" s="140"/>
      <c r="AC4" s="140"/>
      <c r="AD4" s="140"/>
      <c r="AE4" s="152"/>
      <c r="AF4" s="152"/>
      <c r="AG4" s="153"/>
      <c r="AH4" s="153"/>
      <c r="AV4" s="135"/>
    </row>
    <row r="5" spans="1:48" s="70" customFormat="1" ht="44.25" customHeight="1" x14ac:dyDescent="0.2">
      <c r="A5" s="215"/>
      <c r="B5" s="218"/>
      <c r="C5" s="213"/>
      <c r="D5" s="221"/>
      <c r="E5" s="211"/>
      <c r="F5" s="211"/>
      <c r="G5" s="211"/>
      <c r="H5" s="211"/>
      <c r="I5" s="211"/>
      <c r="J5" s="211"/>
      <c r="K5" s="211"/>
      <c r="L5" s="211"/>
      <c r="M5" s="211"/>
      <c r="N5" s="211"/>
      <c r="O5" s="211"/>
      <c r="P5" s="211"/>
      <c r="Q5" s="208"/>
      <c r="R5" s="211"/>
      <c r="S5" s="223"/>
      <c r="T5" s="211"/>
      <c r="U5" s="213"/>
      <c r="V5" s="210"/>
      <c r="W5" s="208"/>
      <c r="X5" s="208"/>
      <c r="Y5" s="208"/>
      <c r="Z5" s="208"/>
      <c r="AA5" s="140"/>
      <c r="AB5" s="140"/>
      <c r="AC5" s="140"/>
      <c r="AD5" s="140"/>
      <c r="AE5" s="152"/>
      <c r="AF5" s="152"/>
      <c r="AG5" s="153"/>
      <c r="AH5" s="153"/>
      <c r="AM5" s="136"/>
      <c r="AO5" s="136"/>
      <c r="AV5" s="135"/>
    </row>
    <row r="6" spans="1:48" s="66" customFormat="1" x14ac:dyDescent="0.25">
      <c r="A6" s="216"/>
      <c r="B6" s="219"/>
      <c r="C6" s="84" t="s">
        <v>325</v>
      </c>
      <c r="D6" s="85" t="s">
        <v>326</v>
      </c>
      <c r="E6" s="71" t="s">
        <v>72</v>
      </c>
      <c r="F6" s="71" t="s">
        <v>73</v>
      </c>
      <c r="G6" s="71" t="s">
        <v>327</v>
      </c>
      <c r="H6" s="71" t="s">
        <v>328</v>
      </c>
      <c r="I6" s="71" t="s">
        <v>74</v>
      </c>
      <c r="J6" s="71" t="s">
        <v>75</v>
      </c>
      <c r="K6" s="71" t="s">
        <v>76</v>
      </c>
      <c r="L6" s="71" t="s">
        <v>77</v>
      </c>
      <c r="M6" s="71" t="s">
        <v>78</v>
      </c>
      <c r="N6" s="71" t="s">
        <v>79</v>
      </c>
      <c r="O6" s="71" t="s">
        <v>80</v>
      </c>
      <c r="P6" s="71" t="s">
        <v>81</v>
      </c>
      <c r="Q6" s="211"/>
      <c r="R6" s="71" t="s">
        <v>82</v>
      </c>
      <c r="S6" s="96"/>
      <c r="T6" s="71" t="s">
        <v>83</v>
      </c>
      <c r="U6" s="88">
        <f>+Paramètres!B8</f>
        <v>0</v>
      </c>
      <c r="V6" s="86">
        <f>+Paramètres!B7</f>
        <v>0</v>
      </c>
      <c r="W6" s="211"/>
      <c r="X6" s="211"/>
      <c r="Y6" s="208"/>
      <c r="Z6" s="208"/>
      <c r="AA6" s="140"/>
      <c r="AB6" s="140"/>
      <c r="AC6" s="140"/>
      <c r="AD6" s="140"/>
      <c r="AE6" s="152"/>
      <c r="AF6" s="152"/>
      <c r="AG6" s="154"/>
      <c r="AH6" s="154"/>
      <c r="AV6" s="1"/>
    </row>
    <row r="7" spans="1:48" x14ac:dyDescent="0.25">
      <c r="A7" s="79">
        <v>5401</v>
      </c>
      <c r="B7" s="137" t="s">
        <v>227</v>
      </c>
      <c r="C7" s="100">
        <v>12422451.02</v>
      </c>
      <c r="D7" s="100">
        <v>2014234.93</v>
      </c>
      <c r="E7" s="100"/>
      <c r="F7" s="148"/>
      <c r="G7" s="102">
        <v>1321441.6000000001</v>
      </c>
      <c r="H7" s="102">
        <v>120642.4</v>
      </c>
      <c r="I7" s="102">
        <v>55943.199999999997</v>
      </c>
      <c r="J7" s="102">
        <v>596061.34</v>
      </c>
      <c r="K7" s="102">
        <v>242822.05</v>
      </c>
      <c r="L7" s="102">
        <v>2208859.85</v>
      </c>
      <c r="M7" s="72">
        <f t="shared" ref="M7:M69" si="0">SUM(C7:L7)</f>
        <v>18982456.390000001</v>
      </c>
      <c r="N7" s="104">
        <v>1208164.8999999999</v>
      </c>
      <c r="O7" s="105">
        <v>410971.7</v>
      </c>
      <c r="P7" s="105">
        <v>1358488.4</v>
      </c>
      <c r="Q7" s="145">
        <v>78593.5</v>
      </c>
      <c r="R7" s="106">
        <v>428650.15</v>
      </c>
      <c r="S7" s="93">
        <v>163333.5</v>
      </c>
      <c r="T7" s="73">
        <f t="shared" ref="T7:T70" si="1">SUM(M7:S7)</f>
        <v>22630658.539999995</v>
      </c>
      <c r="U7" s="108">
        <v>66</v>
      </c>
      <c r="V7" s="111">
        <v>10828</v>
      </c>
      <c r="W7" s="113">
        <v>-301234.81</v>
      </c>
      <c r="X7" s="127"/>
      <c r="Y7" s="127">
        <v>-9568.57</v>
      </c>
      <c r="Z7" s="130">
        <v>1.2</v>
      </c>
      <c r="AA7" s="139">
        <v>22630658.539999999</v>
      </c>
      <c r="AB7" s="139">
        <v>-301234.81</v>
      </c>
      <c r="AC7" s="139">
        <v>0</v>
      </c>
      <c r="AD7" s="139">
        <v>-9568.57</v>
      </c>
      <c r="AE7" s="155">
        <f>+T7-AA7</f>
        <v>0</v>
      </c>
      <c r="AF7" s="155">
        <f>+AB7-W7</f>
        <v>0</v>
      </c>
      <c r="AG7" s="156">
        <f>+AC7-X7</f>
        <v>0</v>
      </c>
      <c r="AH7" s="156">
        <f>+AD7-Y7</f>
        <v>0</v>
      </c>
      <c r="AI7" s="141"/>
      <c r="AJ7" s="141"/>
      <c r="AK7" s="141"/>
      <c r="AL7" s="141"/>
      <c r="AM7" s="141"/>
      <c r="AN7" s="141"/>
    </row>
    <row r="8" spans="1:48" x14ac:dyDescent="0.25">
      <c r="A8" s="79">
        <v>5402</v>
      </c>
      <c r="B8" s="137" t="s">
        <v>228</v>
      </c>
      <c r="C8" s="102">
        <v>9504770.8900000006</v>
      </c>
      <c r="D8" s="102">
        <v>1557004.18</v>
      </c>
      <c r="E8" s="100"/>
      <c r="F8" s="148"/>
      <c r="G8" s="102">
        <v>690452.05</v>
      </c>
      <c r="H8" s="102">
        <v>144246.85</v>
      </c>
      <c r="I8" s="102">
        <v>117061.85</v>
      </c>
      <c r="J8" s="102">
        <v>311170.89</v>
      </c>
      <c r="K8" s="102">
        <v>109103.9</v>
      </c>
      <c r="L8" s="102">
        <v>1715893.25</v>
      </c>
      <c r="M8" s="72">
        <f t="shared" si="0"/>
        <v>14149703.860000001</v>
      </c>
      <c r="N8" s="106">
        <v>360746.15</v>
      </c>
      <c r="O8" s="106">
        <v>9093.9</v>
      </c>
      <c r="P8" s="106">
        <v>1061413.8500000001</v>
      </c>
      <c r="Q8" s="106">
        <v>76761.88</v>
      </c>
      <c r="R8" s="106">
        <v>515474.3</v>
      </c>
      <c r="S8" s="93">
        <v>94539.77</v>
      </c>
      <c r="T8" s="123">
        <f t="shared" si="1"/>
        <v>16267733.710000003</v>
      </c>
      <c r="U8" s="107">
        <v>71</v>
      </c>
      <c r="V8" s="110">
        <v>8063</v>
      </c>
      <c r="W8" s="120">
        <v>-291750.38</v>
      </c>
      <c r="X8" s="126"/>
      <c r="Y8" s="126">
        <v>-3880.84</v>
      </c>
      <c r="Z8" s="131">
        <v>1.25</v>
      </c>
      <c r="AA8" s="139">
        <v>16267733.710000001</v>
      </c>
      <c r="AB8" s="139">
        <v>-291750.38</v>
      </c>
      <c r="AC8" s="139"/>
      <c r="AD8" s="139">
        <v>-3880.84</v>
      </c>
      <c r="AE8" s="155">
        <f t="shared" ref="AE8:AE71" si="2">+T8-AA8</f>
        <v>0</v>
      </c>
      <c r="AF8" s="155">
        <f t="shared" ref="AF8:AF71" si="3">+AB8-W8</f>
        <v>0</v>
      </c>
      <c r="AG8" s="156">
        <f t="shared" ref="AG8:AG71" si="4">+AC8-X8</f>
        <v>0</v>
      </c>
      <c r="AH8" s="156">
        <f t="shared" ref="AH8:AH71" si="5">+AD8-Y8</f>
        <v>0</v>
      </c>
      <c r="AI8" s="141"/>
      <c r="AJ8" s="141"/>
      <c r="AK8" s="141"/>
      <c r="AL8" s="141"/>
      <c r="AM8" s="141"/>
      <c r="AN8" s="141"/>
    </row>
    <row r="9" spans="1:48" x14ac:dyDescent="0.25">
      <c r="A9" s="79">
        <v>5403</v>
      </c>
      <c r="B9" s="137" t="s">
        <v>99</v>
      </c>
      <c r="C9" s="102">
        <v>561479.42000000004</v>
      </c>
      <c r="D9" s="102">
        <v>92599.49</v>
      </c>
      <c r="E9" s="100"/>
      <c r="F9" s="148"/>
      <c r="G9" s="102">
        <v>105721.5</v>
      </c>
      <c r="H9" s="102">
        <v>1436.95</v>
      </c>
      <c r="I9" s="102"/>
      <c r="J9" s="102">
        <v>38914.879999999997</v>
      </c>
      <c r="K9" s="102">
        <v>7613.8</v>
      </c>
      <c r="L9" s="102">
        <v>89239.7</v>
      </c>
      <c r="M9" s="72">
        <f t="shared" si="0"/>
        <v>897005.74</v>
      </c>
      <c r="N9" s="106">
        <v>5448.25</v>
      </c>
      <c r="O9" s="106">
        <v>9021</v>
      </c>
      <c r="P9" s="106">
        <v>69123.399999999994</v>
      </c>
      <c r="Q9" s="106">
        <v>-631.95000000000005</v>
      </c>
      <c r="R9" s="106">
        <v>-305.2</v>
      </c>
      <c r="S9" s="93">
        <v>12136.99</v>
      </c>
      <c r="T9" s="123">
        <f t="shared" si="1"/>
        <v>991798.2300000001</v>
      </c>
      <c r="U9" s="107">
        <v>74</v>
      </c>
      <c r="V9" s="110">
        <v>497</v>
      </c>
      <c r="W9" s="120">
        <v>-13826.16</v>
      </c>
      <c r="X9" s="126"/>
      <c r="Y9" s="126">
        <v>0</v>
      </c>
      <c r="Z9" s="131">
        <v>1</v>
      </c>
      <c r="AA9" s="139">
        <v>991798.23</v>
      </c>
      <c r="AB9" s="139">
        <v>-13826.16</v>
      </c>
      <c r="AC9" s="139"/>
      <c r="AD9" s="139">
        <v>0</v>
      </c>
      <c r="AE9" s="155">
        <f t="shared" si="2"/>
        <v>0</v>
      </c>
      <c r="AF9" s="155">
        <f t="shared" si="3"/>
        <v>0</v>
      </c>
      <c r="AG9" s="156">
        <f t="shared" si="4"/>
        <v>0</v>
      </c>
      <c r="AH9" s="156">
        <f t="shared" si="5"/>
        <v>0</v>
      </c>
      <c r="AI9" s="141"/>
      <c r="AJ9" s="141"/>
      <c r="AK9" s="141"/>
      <c r="AL9" s="141"/>
      <c r="AM9" s="141"/>
      <c r="AN9" s="141"/>
    </row>
    <row r="10" spans="1:48" x14ac:dyDescent="0.25">
      <c r="A10" s="79">
        <v>5404</v>
      </c>
      <c r="B10" s="137" t="s">
        <v>100</v>
      </c>
      <c r="C10" s="102">
        <v>619426.31999999995</v>
      </c>
      <c r="D10" s="102">
        <v>140928.51</v>
      </c>
      <c r="E10" s="100"/>
      <c r="F10" s="148"/>
      <c r="G10" s="102">
        <v>273.05</v>
      </c>
      <c r="H10" s="102">
        <v>6621.65</v>
      </c>
      <c r="I10" s="102"/>
      <c r="J10" s="102">
        <v>2548.21</v>
      </c>
      <c r="K10" s="102">
        <v>1699.05</v>
      </c>
      <c r="L10" s="102">
        <v>133133.85</v>
      </c>
      <c r="M10" s="72">
        <f t="shared" si="0"/>
        <v>904630.64</v>
      </c>
      <c r="N10" s="106">
        <v>20708.849999999999</v>
      </c>
      <c r="O10" s="106">
        <v>49601.3</v>
      </c>
      <c r="P10" s="106">
        <v>22659.1</v>
      </c>
      <c r="Q10" s="106"/>
      <c r="R10" s="106">
        <v>24811.85</v>
      </c>
      <c r="S10" s="93">
        <v>780.91</v>
      </c>
      <c r="T10" s="123">
        <f t="shared" si="1"/>
        <v>1023192.65</v>
      </c>
      <c r="U10" s="107">
        <v>74</v>
      </c>
      <c r="V10" s="110">
        <v>439</v>
      </c>
      <c r="W10" s="120">
        <v>-3920.21</v>
      </c>
      <c r="X10" s="126"/>
      <c r="Y10" s="126">
        <v>-110.6</v>
      </c>
      <c r="Z10" s="131">
        <v>1.5</v>
      </c>
      <c r="AA10" s="139">
        <v>1023192.65</v>
      </c>
      <c r="AB10" s="139">
        <v>-3920.21</v>
      </c>
      <c r="AC10" s="139"/>
      <c r="AD10" s="139">
        <v>-110.6</v>
      </c>
      <c r="AE10" s="155">
        <f t="shared" si="2"/>
        <v>0</v>
      </c>
      <c r="AF10" s="155">
        <f t="shared" si="3"/>
        <v>0</v>
      </c>
      <c r="AG10" s="156">
        <f t="shared" si="4"/>
        <v>0</v>
      </c>
      <c r="AH10" s="156">
        <f t="shared" si="5"/>
        <v>0</v>
      </c>
      <c r="AI10" s="141"/>
      <c r="AJ10" s="141"/>
      <c r="AK10" s="141"/>
      <c r="AL10" s="141"/>
      <c r="AM10" s="141"/>
      <c r="AN10" s="141"/>
    </row>
    <row r="11" spans="1:48" x14ac:dyDescent="0.25">
      <c r="A11" s="79">
        <v>5405</v>
      </c>
      <c r="B11" s="137" t="s">
        <v>101</v>
      </c>
      <c r="C11" s="102">
        <v>2987706.78</v>
      </c>
      <c r="D11" s="102">
        <v>1368999.81</v>
      </c>
      <c r="E11" s="100"/>
      <c r="F11" s="148"/>
      <c r="G11" s="102">
        <v>90253.15</v>
      </c>
      <c r="H11" s="102">
        <v>5021.95</v>
      </c>
      <c r="I11" s="102">
        <v>386758.04</v>
      </c>
      <c r="J11" s="102">
        <v>112374.65</v>
      </c>
      <c r="K11" s="102">
        <v>-747.3</v>
      </c>
      <c r="L11" s="102">
        <v>1205640.6000000001</v>
      </c>
      <c r="M11" s="72">
        <f t="shared" si="0"/>
        <v>6156007.6800000016</v>
      </c>
      <c r="N11" s="106">
        <v>4448.5</v>
      </c>
      <c r="O11" s="145">
        <v>51326.7</v>
      </c>
      <c r="P11" s="145">
        <v>756851.5</v>
      </c>
      <c r="Q11" s="106">
        <v>23617.99</v>
      </c>
      <c r="R11" s="106">
        <v>645085.5</v>
      </c>
      <c r="S11" s="93">
        <v>10791.06</v>
      </c>
      <c r="T11" s="123">
        <f t="shared" si="1"/>
        <v>7648128.9300000016</v>
      </c>
      <c r="U11" s="107">
        <v>73.5</v>
      </c>
      <c r="V11" s="110">
        <v>1382</v>
      </c>
      <c r="W11" s="120">
        <v>-44847.199999999997</v>
      </c>
      <c r="X11" s="126"/>
      <c r="Y11" s="126">
        <v>-2520.9</v>
      </c>
      <c r="Z11" s="131">
        <v>1.5</v>
      </c>
      <c r="AA11" s="139">
        <v>7648128.9299999997</v>
      </c>
      <c r="AB11" s="139">
        <v>-44847.199999999997</v>
      </c>
      <c r="AC11" s="139"/>
      <c r="AD11" s="139">
        <v>-2520.9</v>
      </c>
      <c r="AE11" s="155">
        <f t="shared" si="2"/>
        <v>0</v>
      </c>
      <c r="AF11" s="155">
        <f t="shared" si="3"/>
        <v>0</v>
      </c>
      <c r="AG11" s="156">
        <f t="shared" si="4"/>
        <v>0</v>
      </c>
      <c r="AH11" s="156">
        <f t="shared" si="5"/>
        <v>0</v>
      </c>
      <c r="AI11" s="141"/>
      <c r="AJ11" s="141"/>
      <c r="AK11" s="141"/>
      <c r="AL11" s="141"/>
      <c r="AM11" s="141"/>
      <c r="AN11" s="141"/>
    </row>
    <row r="12" spans="1:48" x14ac:dyDescent="0.25">
      <c r="A12" s="79">
        <v>5406</v>
      </c>
      <c r="B12" s="137" t="s">
        <v>102</v>
      </c>
      <c r="C12" s="102">
        <v>1133296.45</v>
      </c>
      <c r="D12" s="102">
        <v>170643.02</v>
      </c>
      <c r="E12" s="100"/>
      <c r="F12" s="148"/>
      <c r="G12" s="102">
        <v>30933</v>
      </c>
      <c r="H12" s="102">
        <v>10633.55</v>
      </c>
      <c r="I12" s="102"/>
      <c r="J12" s="102">
        <v>53070.03</v>
      </c>
      <c r="K12" s="102">
        <v>10325.5</v>
      </c>
      <c r="L12" s="102">
        <v>203746.2</v>
      </c>
      <c r="M12" s="72">
        <f t="shared" si="0"/>
        <v>1612647.75</v>
      </c>
      <c r="N12" s="106">
        <v>1948.95</v>
      </c>
      <c r="O12" s="106">
        <v>11382</v>
      </c>
      <c r="P12" s="106">
        <v>81126.600000000006</v>
      </c>
      <c r="Q12" s="106">
        <v>528.94000000000005</v>
      </c>
      <c r="R12" s="106">
        <v>7487.45</v>
      </c>
      <c r="S12" s="93">
        <v>4707.92</v>
      </c>
      <c r="T12" s="123">
        <f t="shared" si="1"/>
        <v>1719829.6099999999</v>
      </c>
      <c r="U12" s="107">
        <v>71.5</v>
      </c>
      <c r="V12" s="110">
        <v>966</v>
      </c>
      <c r="W12" s="120">
        <v>-32622.91</v>
      </c>
      <c r="X12" s="126"/>
      <c r="Y12" s="126">
        <v>-5.0599999999999996</v>
      </c>
      <c r="Z12" s="131">
        <v>1.3</v>
      </c>
      <c r="AA12" s="139">
        <v>1719829.61</v>
      </c>
      <c r="AB12" s="139">
        <v>-32622.91</v>
      </c>
      <c r="AC12" s="139"/>
      <c r="AD12" s="139">
        <v>-5.0599999999999996</v>
      </c>
      <c r="AE12" s="155">
        <f t="shared" si="2"/>
        <v>0</v>
      </c>
      <c r="AF12" s="155">
        <f t="shared" si="3"/>
        <v>0</v>
      </c>
      <c r="AG12" s="156">
        <f t="shared" si="4"/>
        <v>0</v>
      </c>
      <c r="AH12" s="156">
        <f t="shared" si="5"/>
        <v>0</v>
      </c>
      <c r="AI12" s="141"/>
      <c r="AJ12" s="141"/>
      <c r="AK12" s="141"/>
      <c r="AL12" s="141"/>
      <c r="AM12" s="141"/>
      <c r="AN12" s="141"/>
    </row>
    <row r="13" spans="1:48" x14ac:dyDescent="0.25">
      <c r="A13" s="79">
        <v>5407</v>
      </c>
      <c r="B13" s="137" t="s">
        <v>103</v>
      </c>
      <c r="C13" s="102">
        <v>4270722.7699999996</v>
      </c>
      <c r="D13" s="102">
        <v>1063755.97</v>
      </c>
      <c r="E13" s="100"/>
      <c r="F13" s="148"/>
      <c r="G13" s="102">
        <v>97531.85</v>
      </c>
      <c r="H13" s="102">
        <v>126084.6</v>
      </c>
      <c r="I13" s="102">
        <v>211498.75</v>
      </c>
      <c r="J13" s="102">
        <v>456345.87</v>
      </c>
      <c r="K13" s="102">
        <v>56260.45</v>
      </c>
      <c r="L13" s="102">
        <v>1273794.1000000001</v>
      </c>
      <c r="M13" s="72">
        <f t="shared" si="0"/>
        <v>7555994.3599999994</v>
      </c>
      <c r="N13" s="106">
        <v>85323.25</v>
      </c>
      <c r="O13" s="106">
        <v>260687.7</v>
      </c>
      <c r="P13" s="106">
        <v>500748.79999999999</v>
      </c>
      <c r="Q13" s="106">
        <v>11033.17</v>
      </c>
      <c r="R13" s="106">
        <v>341066.9</v>
      </c>
      <c r="S13" s="93">
        <v>25327.27</v>
      </c>
      <c r="T13" s="123">
        <f t="shared" si="1"/>
        <v>8780181.4499999993</v>
      </c>
      <c r="U13" s="107">
        <v>78</v>
      </c>
      <c r="V13" s="110">
        <v>3637</v>
      </c>
      <c r="W13" s="120">
        <v>-89906.13</v>
      </c>
      <c r="X13" s="126"/>
      <c r="Y13" s="126">
        <v>-4230.0200000000004</v>
      </c>
      <c r="Z13" s="131">
        <v>1.5</v>
      </c>
      <c r="AA13" s="139">
        <v>8780181.4499999993</v>
      </c>
      <c r="AB13" s="139">
        <v>-89906.13</v>
      </c>
      <c r="AC13" s="139"/>
      <c r="AD13" s="139">
        <v>-4230.0200000000004</v>
      </c>
      <c r="AE13" s="155">
        <f t="shared" si="2"/>
        <v>0</v>
      </c>
      <c r="AF13" s="155">
        <f t="shared" si="3"/>
        <v>0</v>
      </c>
      <c r="AG13" s="156">
        <f t="shared" si="4"/>
        <v>0</v>
      </c>
      <c r="AH13" s="156">
        <f t="shared" si="5"/>
        <v>0</v>
      </c>
      <c r="AI13" s="141"/>
      <c r="AJ13" s="141"/>
      <c r="AK13" s="141"/>
      <c r="AL13" s="141"/>
      <c r="AM13" s="141"/>
      <c r="AN13" s="141"/>
    </row>
    <row r="14" spans="1:48" x14ac:dyDescent="0.25">
      <c r="A14" s="79">
        <v>5408</v>
      </c>
      <c r="B14" s="137" t="s">
        <v>104</v>
      </c>
      <c r="C14" s="102">
        <v>2238809.2200000002</v>
      </c>
      <c r="D14" s="102">
        <v>344695.73</v>
      </c>
      <c r="E14" s="100"/>
      <c r="F14" s="148"/>
      <c r="G14" s="102">
        <v>212558.7</v>
      </c>
      <c r="H14" s="102">
        <v>28951.35</v>
      </c>
      <c r="I14" s="102"/>
      <c r="J14" s="102">
        <v>58629.81</v>
      </c>
      <c r="K14" s="102">
        <v>25719.3</v>
      </c>
      <c r="L14" s="102">
        <v>518029.6</v>
      </c>
      <c r="M14" s="72">
        <f t="shared" si="0"/>
        <v>3427393.7100000004</v>
      </c>
      <c r="N14" s="106">
        <v>139810.25</v>
      </c>
      <c r="O14" s="106"/>
      <c r="P14" s="106">
        <v>378889</v>
      </c>
      <c r="Q14" s="106">
        <v>548.74</v>
      </c>
      <c r="R14" s="106">
        <v>65793.05</v>
      </c>
      <c r="S14" s="93">
        <v>27353.94</v>
      </c>
      <c r="T14" s="123">
        <f t="shared" si="1"/>
        <v>4039788.6900000004</v>
      </c>
      <c r="U14" s="107">
        <v>78.5</v>
      </c>
      <c r="V14" s="110">
        <v>1169</v>
      </c>
      <c r="W14" s="120">
        <v>-33424.71</v>
      </c>
      <c r="X14" s="126"/>
      <c r="Y14" s="126">
        <v>-123.9</v>
      </c>
      <c r="Z14" s="131">
        <v>1.5</v>
      </c>
      <c r="AA14" s="139">
        <v>4039788.69</v>
      </c>
      <c r="AB14" s="139">
        <v>-33424.71</v>
      </c>
      <c r="AC14" s="139"/>
      <c r="AD14" s="139">
        <v>-123.9</v>
      </c>
      <c r="AE14" s="155">
        <f t="shared" si="2"/>
        <v>0</v>
      </c>
      <c r="AF14" s="155">
        <f t="shared" si="3"/>
        <v>0</v>
      </c>
      <c r="AG14" s="156">
        <f t="shared" si="4"/>
        <v>0</v>
      </c>
      <c r="AH14" s="156">
        <f t="shared" si="5"/>
        <v>0</v>
      </c>
      <c r="AI14" s="141"/>
      <c r="AJ14" s="141"/>
      <c r="AK14" s="141"/>
      <c r="AL14" s="141"/>
      <c r="AM14" s="141"/>
      <c r="AN14" s="141"/>
    </row>
    <row r="15" spans="1:48" x14ac:dyDescent="0.25">
      <c r="A15" s="79">
        <v>5409</v>
      </c>
      <c r="B15" s="137" t="s">
        <v>105</v>
      </c>
      <c r="C15" s="102">
        <v>15221501.82</v>
      </c>
      <c r="D15" s="102">
        <v>6786359.1200000001</v>
      </c>
      <c r="E15" s="100"/>
      <c r="F15" s="148"/>
      <c r="G15" s="102">
        <v>680316.1</v>
      </c>
      <c r="H15" s="102">
        <v>95595.05</v>
      </c>
      <c r="I15" s="102">
        <v>2580549.39</v>
      </c>
      <c r="J15" s="102">
        <v>665284.18000000005</v>
      </c>
      <c r="K15" s="102">
        <v>76424.5</v>
      </c>
      <c r="L15" s="102">
        <v>4155077.85</v>
      </c>
      <c r="M15" s="72">
        <f t="shared" si="0"/>
        <v>30261108.010000005</v>
      </c>
      <c r="N15" s="106">
        <v>83657.55</v>
      </c>
      <c r="O15" s="106">
        <v>3308119.65</v>
      </c>
      <c r="P15" s="106">
        <v>2981009.85</v>
      </c>
      <c r="Q15" s="106">
        <v>258393.78</v>
      </c>
      <c r="R15" s="106">
        <v>1526736</v>
      </c>
      <c r="S15" s="93">
        <v>87881.35</v>
      </c>
      <c r="T15" s="123">
        <f t="shared" si="1"/>
        <v>38506906.190000013</v>
      </c>
      <c r="U15" s="107">
        <v>68</v>
      </c>
      <c r="V15" s="110">
        <v>7904</v>
      </c>
      <c r="W15" s="120">
        <v>-491179.55</v>
      </c>
      <c r="X15" s="126"/>
      <c r="Y15" s="126">
        <v>-35458.14</v>
      </c>
      <c r="Z15" s="131">
        <v>1.3</v>
      </c>
      <c r="AA15" s="139">
        <v>38506906.189999998</v>
      </c>
      <c r="AB15" s="139">
        <v>-491179.55</v>
      </c>
      <c r="AC15" s="139"/>
      <c r="AD15" s="139">
        <v>-35458.14</v>
      </c>
      <c r="AE15" s="155">
        <f t="shared" si="2"/>
        <v>0</v>
      </c>
      <c r="AF15" s="155">
        <f t="shared" si="3"/>
        <v>0</v>
      </c>
      <c r="AG15" s="156">
        <f t="shared" si="4"/>
        <v>0</v>
      </c>
      <c r="AH15" s="156">
        <f t="shared" si="5"/>
        <v>0</v>
      </c>
      <c r="AI15" s="141"/>
      <c r="AJ15" s="141"/>
      <c r="AK15" s="141"/>
      <c r="AL15" s="141"/>
      <c r="AM15" s="141"/>
      <c r="AN15" s="141"/>
    </row>
    <row r="16" spans="1:48" x14ac:dyDescent="0.25">
      <c r="A16" s="79">
        <v>5410</v>
      </c>
      <c r="B16" s="137" t="s">
        <v>114</v>
      </c>
      <c r="C16" s="102">
        <v>1826918.67</v>
      </c>
      <c r="D16" s="102">
        <v>597142.54</v>
      </c>
      <c r="E16" s="100"/>
      <c r="F16" s="148"/>
      <c r="G16" s="102">
        <v>28854.3</v>
      </c>
      <c r="H16" s="102">
        <v>3703.1</v>
      </c>
      <c r="I16" s="102"/>
      <c r="J16" s="102">
        <v>57273.55</v>
      </c>
      <c r="K16" s="102">
        <v>12013.85</v>
      </c>
      <c r="L16" s="102">
        <v>588981.6</v>
      </c>
      <c r="M16" s="72">
        <f t="shared" si="0"/>
        <v>3114887.61</v>
      </c>
      <c r="N16" s="106">
        <v>13127.75</v>
      </c>
      <c r="O16" s="106">
        <v>209907.6</v>
      </c>
      <c r="P16" s="106">
        <v>222863.15</v>
      </c>
      <c r="Q16" s="106">
        <v>68947.58</v>
      </c>
      <c r="R16" s="106">
        <v>217531.4</v>
      </c>
      <c r="S16" s="93">
        <v>3687.52</v>
      </c>
      <c r="T16" s="123">
        <f t="shared" si="1"/>
        <v>3850952.61</v>
      </c>
      <c r="U16" s="107">
        <v>77</v>
      </c>
      <c r="V16" s="110">
        <v>1162</v>
      </c>
      <c r="W16" s="120">
        <v>-18212.55</v>
      </c>
      <c r="X16" s="126"/>
      <c r="Y16" s="126">
        <v>-228.16</v>
      </c>
      <c r="Z16" s="131">
        <v>1.5</v>
      </c>
      <c r="AA16" s="139">
        <v>3850952.61</v>
      </c>
      <c r="AB16" s="139">
        <v>-18212.55</v>
      </c>
      <c r="AC16" s="139"/>
      <c r="AD16" s="139">
        <v>-228.16</v>
      </c>
      <c r="AE16" s="155">
        <f t="shared" si="2"/>
        <v>0</v>
      </c>
      <c r="AF16" s="155">
        <f t="shared" si="3"/>
        <v>0</v>
      </c>
      <c r="AG16" s="156">
        <f t="shared" si="4"/>
        <v>0</v>
      </c>
      <c r="AH16" s="156">
        <f t="shared" si="5"/>
        <v>0</v>
      </c>
      <c r="AI16" s="141"/>
      <c r="AJ16" s="141"/>
      <c r="AK16" s="141"/>
      <c r="AL16" s="141"/>
      <c r="AM16" s="141"/>
      <c r="AN16" s="141"/>
    </row>
    <row r="17" spans="1:40" x14ac:dyDescent="0.25">
      <c r="A17" s="79">
        <v>5411</v>
      </c>
      <c r="B17" s="137" t="s">
        <v>115</v>
      </c>
      <c r="C17" s="102">
        <v>3282407.15</v>
      </c>
      <c r="D17" s="102">
        <v>1412427.06</v>
      </c>
      <c r="E17" s="100"/>
      <c r="F17" s="148"/>
      <c r="G17" s="102">
        <v>83187.75</v>
      </c>
      <c r="H17" s="102">
        <v>21352.55</v>
      </c>
      <c r="I17" s="102">
        <v>118306.4</v>
      </c>
      <c r="J17" s="102">
        <v>142093.76999999999</v>
      </c>
      <c r="K17" s="102">
        <v>14419.25</v>
      </c>
      <c r="L17" s="102">
        <v>1273088.8999999999</v>
      </c>
      <c r="M17" s="72">
        <f t="shared" si="0"/>
        <v>6347282.8300000001</v>
      </c>
      <c r="N17" s="106">
        <v>8538.2000000000007</v>
      </c>
      <c r="O17" s="106">
        <v>46659.6</v>
      </c>
      <c r="P17" s="106">
        <v>527910.9</v>
      </c>
      <c r="Q17" s="106">
        <v>5781.12</v>
      </c>
      <c r="R17" s="106">
        <v>451099.35</v>
      </c>
      <c r="S17" s="93">
        <v>11840.46</v>
      </c>
      <c r="T17" s="123">
        <f t="shared" si="1"/>
        <v>7399112.46</v>
      </c>
      <c r="U17" s="107">
        <v>76</v>
      </c>
      <c r="V17" s="110">
        <v>1451</v>
      </c>
      <c r="W17" s="120">
        <v>-53846.27</v>
      </c>
      <c r="X17" s="126"/>
      <c r="Y17" s="126">
        <v>-3427.92</v>
      </c>
      <c r="Z17" s="131">
        <v>1.5</v>
      </c>
      <c r="AA17" s="149">
        <v>7399112.46</v>
      </c>
      <c r="AB17" s="139">
        <v>-53846.27</v>
      </c>
      <c r="AC17" s="139"/>
      <c r="AD17" s="139">
        <v>-3427.92</v>
      </c>
      <c r="AE17" s="155">
        <f t="shared" si="2"/>
        <v>0</v>
      </c>
      <c r="AF17" s="155">
        <f t="shared" si="3"/>
        <v>0</v>
      </c>
      <c r="AG17" s="156">
        <f t="shared" si="4"/>
        <v>0</v>
      </c>
      <c r="AH17" s="156">
        <f t="shared" si="5"/>
        <v>0</v>
      </c>
      <c r="AI17" s="141"/>
      <c r="AJ17" s="141"/>
      <c r="AK17" s="141"/>
      <c r="AL17" s="141"/>
      <c r="AM17" s="141"/>
      <c r="AN17" s="141"/>
    </row>
    <row r="18" spans="1:40" x14ac:dyDescent="0.25">
      <c r="A18" s="79">
        <v>5412</v>
      </c>
      <c r="B18" s="137" t="s">
        <v>116</v>
      </c>
      <c r="C18" s="102">
        <v>1179470.7</v>
      </c>
      <c r="D18" s="102">
        <v>143282.57999999999</v>
      </c>
      <c r="E18" s="100"/>
      <c r="F18" s="148"/>
      <c r="G18" s="102">
        <v>173237.2</v>
      </c>
      <c r="H18" s="102">
        <v>9813.9</v>
      </c>
      <c r="I18" s="102"/>
      <c r="J18" s="102">
        <v>92707.5</v>
      </c>
      <c r="K18" s="102">
        <v>48156.45</v>
      </c>
      <c r="L18" s="102">
        <v>352477.6</v>
      </c>
      <c r="M18" s="72">
        <f t="shared" si="0"/>
        <v>1999145.9299999997</v>
      </c>
      <c r="N18" s="106">
        <v>939726.85</v>
      </c>
      <c r="O18" s="106"/>
      <c r="P18" s="106">
        <v>72356.100000000006</v>
      </c>
      <c r="Q18" s="106">
        <v>266.27999999999997</v>
      </c>
      <c r="R18" s="106">
        <v>50258.15</v>
      </c>
      <c r="S18" s="93">
        <v>20732.759999999998</v>
      </c>
      <c r="T18" s="123">
        <f t="shared" si="1"/>
        <v>3082486.0699999994</v>
      </c>
      <c r="U18" s="107">
        <v>69</v>
      </c>
      <c r="V18" s="110">
        <v>883</v>
      </c>
      <c r="W18" s="120">
        <v>-27629.17</v>
      </c>
      <c r="X18" s="126"/>
      <c r="Y18" s="126">
        <v>-71.84</v>
      </c>
      <c r="Z18" s="131">
        <v>1</v>
      </c>
      <c r="AA18" s="139">
        <v>3082486.07</v>
      </c>
      <c r="AB18" s="139">
        <v>-27629.17</v>
      </c>
      <c r="AC18" s="139"/>
      <c r="AD18" s="139">
        <v>-71.84</v>
      </c>
      <c r="AE18" s="155">
        <f t="shared" si="2"/>
        <v>0</v>
      </c>
      <c r="AF18" s="155">
        <f t="shared" si="3"/>
        <v>0</v>
      </c>
      <c r="AG18" s="156">
        <f t="shared" si="4"/>
        <v>0</v>
      </c>
      <c r="AH18" s="156">
        <f t="shared" si="5"/>
        <v>0</v>
      </c>
      <c r="AI18" s="141"/>
      <c r="AJ18" s="141"/>
      <c r="AK18" s="141"/>
      <c r="AL18" s="141"/>
      <c r="AM18" s="141"/>
      <c r="AN18" s="141"/>
    </row>
    <row r="19" spans="1:40" x14ac:dyDescent="0.25">
      <c r="A19" s="79">
        <v>5413</v>
      </c>
      <c r="B19" s="137" t="s">
        <v>117</v>
      </c>
      <c r="C19" s="102">
        <v>2251085.61</v>
      </c>
      <c r="D19" s="102">
        <v>191822.61</v>
      </c>
      <c r="E19" s="100"/>
      <c r="F19" s="148"/>
      <c r="G19" s="102">
        <v>128199.75</v>
      </c>
      <c r="H19" s="102">
        <v>7631.15</v>
      </c>
      <c r="I19" s="102"/>
      <c r="J19" s="102">
        <v>79364.179999999993</v>
      </c>
      <c r="K19" s="102">
        <v>33412.050000000003</v>
      </c>
      <c r="L19" s="102">
        <v>341588.85</v>
      </c>
      <c r="M19" s="72">
        <f t="shared" si="0"/>
        <v>3033104.1999999997</v>
      </c>
      <c r="N19" s="106">
        <v>228687.95</v>
      </c>
      <c r="O19" s="106">
        <v>675121.8</v>
      </c>
      <c r="P19" s="106">
        <v>130658.45</v>
      </c>
      <c r="Q19" s="106">
        <v>14864.84</v>
      </c>
      <c r="R19" s="106">
        <v>59414.85</v>
      </c>
      <c r="S19" s="93">
        <v>15384.5</v>
      </c>
      <c r="T19" s="123">
        <f t="shared" si="1"/>
        <v>4157236.5900000003</v>
      </c>
      <c r="U19" s="107">
        <v>68</v>
      </c>
      <c r="V19" s="110">
        <v>1874</v>
      </c>
      <c r="W19" s="120">
        <v>-72050.83</v>
      </c>
      <c r="X19" s="126"/>
      <c r="Y19" s="126">
        <v>-270.43</v>
      </c>
      <c r="Z19" s="131">
        <v>1.2</v>
      </c>
      <c r="AA19" s="139">
        <v>4157236.59</v>
      </c>
      <c r="AB19" s="139">
        <v>-72050.83</v>
      </c>
      <c r="AC19" s="139"/>
      <c r="AD19" s="139">
        <v>-270.43</v>
      </c>
      <c r="AE19" s="155">
        <f t="shared" si="2"/>
        <v>0</v>
      </c>
      <c r="AF19" s="155">
        <f t="shared" si="3"/>
        <v>0</v>
      </c>
      <c r="AG19" s="156">
        <f t="shared" si="4"/>
        <v>0</v>
      </c>
      <c r="AH19" s="156">
        <f t="shared" si="5"/>
        <v>0</v>
      </c>
      <c r="AI19" s="141"/>
      <c r="AJ19" s="141"/>
      <c r="AK19" s="141"/>
      <c r="AL19" s="141"/>
      <c r="AM19" s="141"/>
      <c r="AN19" s="141"/>
    </row>
    <row r="20" spans="1:40" x14ac:dyDescent="0.25">
      <c r="A20" s="79">
        <v>5414</v>
      </c>
      <c r="B20" s="137" t="s">
        <v>118</v>
      </c>
      <c r="C20" s="102">
        <v>7586340.4699999997</v>
      </c>
      <c r="D20" s="102">
        <v>1389159.9</v>
      </c>
      <c r="E20" s="100"/>
      <c r="F20" s="148"/>
      <c r="G20" s="102">
        <v>1119346.3500000001</v>
      </c>
      <c r="H20" s="102">
        <v>617167.65</v>
      </c>
      <c r="I20" s="102">
        <v>105516.83</v>
      </c>
      <c r="J20" s="102">
        <v>287772.21000000002</v>
      </c>
      <c r="K20" s="102">
        <v>166580.79999999999</v>
      </c>
      <c r="L20" s="102">
        <v>1279790.05</v>
      </c>
      <c r="M20" s="72">
        <f t="shared" si="0"/>
        <v>12551674.260000002</v>
      </c>
      <c r="N20" s="106">
        <v>1493353.75</v>
      </c>
      <c r="O20" s="106">
        <v>383509.6</v>
      </c>
      <c r="P20" s="106">
        <v>790753.4</v>
      </c>
      <c r="Q20" s="106">
        <v>48284.82</v>
      </c>
      <c r="R20" s="106">
        <v>513080.9</v>
      </c>
      <c r="S20" s="93">
        <v>196681.27</v>
      </c>
      <c r="T20" s="123">
        <f t="shared" si="1"/>
        <v>15977338.000000002</v>
      </c>
      <c r="U20" s="107">
        <v>67.5</v>
      </c>
      <c r="V20" s="110">
        <v>5921</v>
      </c>
      <c r="W20" s="120">
        <v>-256999.15</v>
      </c>
      <c r="X20" s="126"/>
      <c r="Y20" s="126">
        <v>-4067.22</v>
      </c>
      <c r="Z20" s="131">
        <v>1</v>
      </c>
      <c r="AA20" s="139">
        <v>15977338</v>
      </c>
      <c r="AB20" s="139">
        <v>-256999.15</v>
      </c>
      <c r="AC20" s="139"/>
      <c r="AD20" s="139">
        <v>-4067.22</v>
      </c>
      <c r="AE20" s="155">
        <f t="shared" si="2"/>
        <v>0</v>
      </c>
      <c r="AF20" s="155">
        <f t="shared" si="3"/>
        <v>0</v>
      </c>
      <c r="AG20" s="156">
        <f t="shared" si="4"/>
        <v>0</v>
      </c>
      <c r="AH20" s="156">
        <f t="shared" si="5"/>
        <v>0</v>
      </c>
      <c r="AI20" s="141"/>
      <c r="AJ20" s="141"/>
      <c r="AK20" s="141"/>
      <c r="AL20" s="141"/>
      <c r="AM20" s="141"/>
      <c r="AN20" s="141"/>
    </row>
    <row r="21" spans="1:40" x14ac:dyDescent="0.25">
      <c r="A21" s="79">
        <v>5415</v>
      </c>
      <c r="B21" s="137" t="s">
        <v>65</v>
      </c>
      <c r="C21" s="102">
        <v>1780737.35</v>
      </c>
      <c r="D21" s="102">
        <v>357400.28</v>
      </c>
      <c r="E21" s="100"/>
      <c r="F21" s="148"/>
      <c r="G21" s="102">
        <v>112040.2</v>
      </c>
      <c r="H21" s="102">
        <v>4793.6000000000004</v>
      </c>
      <c r="I21" s="102">
        <v>2064.5</v>
      </c>
      <c r="J21" s="102">
        <v>54660.11</v>
      </c>
      <c r="K21" s="102">
        <v>12842.7</v>
      </c>
      <c r="L21" s="102">
        <v>355676.05</v>
      </c>
      <c r="M21" s="72">
        <f t="shared" si="0"/>
        <v>2680214.79</v>
      </c>
      <c r="N21" s="106">
        <v>34692.85</v>
      </c>
      <c r="O21" s="106">
        <v>187794.7</v>
      </c>
      <c r="P21" s="106">
        <v>171774.5</v>
      </c>
      <c r="Q21" s="106">
        <v>7899.57</v>
      </c>
      <c r="R21" s="106">
        <v>187309.7</v>
      </c>
      <c r="S21" s="93">
        <v>13232.84</v>
      </c>
      <c r="T21" s="123">
        <f t="shared" si="1"/>
        <v>3282918.95</v>
      </c>
      <c r="U21" s="107">
        <v>71.5</v>
      </c>
      <c r="V21" s="110">
        <v>1038</v>
      </c>
      <c r="W21" s="120">
        <v>-15188.45</v>
      </c>
      <c r="X21" s="126"/>
      <c r="Y21" s="126">
        <v>-15.43</v>
      </c>
      <c r="Z21" s="131">
        <v>1.5</v>
      </c>
      <c r="AA21" s="139">
        <v>3282918.95</v>
      </c>
      <c r="AB21" s="139">
        <v>-15188.45</v>
      </c>
      <c r="AC21" s="139"/>
      <c r="AD21" s="139">
        <v>-15.43</v>
      </c>
      <c r="AE21" s="155">
        <f t="shared" si="2"/>
        <v>0</v>
      </c>
      <c r="AF21" s="155">
        <f t="shared" si="3"/>
        <v>0</v>
      </c>
      <c r="AG21" s="156">
        <f t="shared" si="4"/>
        <v>0</v>
      </c>
      <c r="AH21" s="156">
        <f t="shared" si="5"/>
        <v>0</v>
      </c>
      <c r="AI21" s="141"/>
      <c r="AJ21" s="141"/>
      <c r="AK21" s="141"/>
      <c r="AL21" s="141"/>
      <c r="AM21" s="141"/>
      <c r="AN21" s="141"/>
    </row>
    <row r="22" spans="1:40" x14ac:dyDescent="0.25">
      <c r="A22" s="79">
        <v>5421</v>
      </c>
      <c r="B22" s="137" t="s">
        <v>66</v>
      </c>
      <c r="C22" s="144">
        <v>3659734.47</v>
      </c>
      <c r="D22" s="102">
        <v>755278.06</v>
      </c>
      <c r="E22" s="100"/>
      <c r="F22" s="148"/>
      <c r="G22" s="102">
        <v>70160.850000000006</v>
      </c>
      <c r="H22" s="102">
        <v>-1965.05</v>
      </c>
      <c r="I22" s="102">
        <v>67515.199999999997</v>
      </c>
      <c r="J22" s="102">
        <v>248770.09</v>
      </c>
      <c r="K22" s="102">
        <v>12159.5</v>
      </c>
      <c r="L22" s="102">
        <v>304550.09999999998</v>
      </c>
      <c r="M22" s="72">
        <f t="shared" si="0"/>
        <v>5116203.22</v>
      </c>
      <c r="N22" s="106">
        <v>45116.9</v>
      </c>
      <c r="O22" s="106">
        <v>327824</v>
      </c>
      <c r="P22" s="106">
        <v>277414.15000000002</v>
      </c>
      <c r="Q22" s="106">
        <v>481.99</v>
      </c>
      <c r="R22" s="106">
        <v>220334.4</v>
      </c>
      <c r="S22" s="93">
        <v>7724</v>
      </c>
      <c r="T22" s="123">
        <f t="shared" si="1"/>
        <v>5995098.6600000011</v>
      </c>
      <c r="U22" s="107">
        <v>74</v>
      </c>
      <c r="V22" s="110">
        <v>1469</v>
      </c>
      <c r="W22" s="120">
        <v>-47532.639999999999</v>
      </c>
      <c r="X22" s="126"/>
      <c r="Y22" s="126">
        <v>-5534.6</v>
      </c>
      <c r="Z22" s="131">
        <v>1</v>
      </c>
      <c r="AA22" s="139">
        <v>5995098.6600000001</v>
      </c>
      <c r="AB22" s="139">
        <v>-47532.639999999999</v>
      </c>
      <c r="AC22" s="139"/>
      <c r="AD22" s="139">
        <v>-5534.6</v>
      </c>
      <c r="AE22" s="155">
        <f t="shared" si="2"/>
        <v>0</v>
      </c>
      <c r="AF22" s="155">
        <f t="shared" si="3"/>
        <v>0</v>
      </c>
      <c r="AG22" s="156">
        <f t="shared" si="4"/>
        <v>0</v>
      </c>
      <c r="AH22" s="156">
        <f t="shared" si="5"/>
        <v>0</v>
      </c>
      <c r="AI22" s="141"/>
      <c r="AJ22" s="141"/>
      <c r="AK22" s="141"/>
      <c r="AL22" s="141"/>
      <c r="AM22" s="141"/>
      <c r="AN22" s="141"/>
    </row>
    <row r="23" spans="1:40" x14ac:dyDescent="0.25">
      <c r="A23" s="79">
        <v>5422</v>
      </c>
      <c r="B23" s="137" t="s">
        <v>67</v>
      </c>
      <c r="C23" s="102">
        <v>10262114.060000001</v>
      </c>
      <c r="D23" s="102">
        <v>1587644.92</v>
      </c>
      <c r="E23" s="100"/>
      <c r="F23" s="148"/>
      <c r="G23" s="102">
        <v>10700136.550000001</v>
      </c>
      <c r="H23" s="102">
        <v>237262.6</v>
      </c>
      <c r="I23" s="102">
        <v>213869.35</v>
      </c>
      <c r="J23" s="102">
        <v>355439.33</v>
      </c>
      <c r="K23" s="102">
        <v>133262.20000000001</v>
      </c>
      <c r="L23" s="102">
        <v>1109072.3700000001</v>
      </c>
      <c r="M23" s="72">
        <f t="shared" si="0"/>
        <v>24598801.380000003</v>
      </c>
      <c r="N23" s="106">
        <v>962173.15</v>
      </c>
      <c r="O23" s="145">
        <v>889968.1</v>
      </c>
      <c r="P23" s="145">
        <v>346638.6</v>
      </c>
      <c r="Q23" s="106">
        <v>11849.31</v>
      </c>
      <c r="R23" s="106">
        <v>227086.8</v>
      </c>
      <c r="S23" s="93">
        <v>1238793.07</v>
      </c>
      <c r="T23" s="123">
        <f t="shared" si="1"/>
        <v>28275310.410000004</v>
      </c>
      <c r="U23" s="107">
        <v>70</v>
      </c>
      <c r="V23" s="110">
        <v>3781</v>
      </c>
      <c r="W23" s="120">
        <v>-311685.46999999997</v>
      </c>
      <c r="X23" s="126"/>
      <c r="Y23" s="126">
        <v>-8304.34</v>
      </c>
      <c r="Z23" s="131">
        <v>1</v>
      </c>
      <c r="AA23" s="139">
        <v>28275310.41</v>
      </c>
      <c r="AB23" s="139">
        <v>-311685.46999999997</v>
      </c>
      <c r="AC23" s="139"/>
      <c r="AD23" s="139">
        <v>-8304.34</v>
      </c>
      <c r="AE23" s="155">
        <f t="shared" si="2"/>
        <v>0</v>
      </c>
      <c r="AF23" s="155">
        <f t="shared" si="3"/>
        <v>0</v>
      </c>
      <c r="AG23" s="156">
        <f t="shared" si="4"/>
        <v>0</v>
      </c>
      <c r="AH23" s="156">
        <f t="shared" si="5"/>
        <v>0</v>
      </c>
      <c r="AI23" s="141"/>
      <c r="AJ23" s="141"/>
      <c r="AK23" s="141"/>
      <c r="AL23" s="141"/>
      <c r="AM23" s="141"/>
      <c r="AN23" s="141"/>
    </row>
    <row r="24" spans="1:40" x14ac:dyDescent="0.25">
      <c r="A24" s="79">
        <v>5423</v>
      </c>
      <c r="B24" s="137" t="s">
        <v>68</v>
      </c>
      <c r="C24" s="102">
        <v>941804.45</v>
      </c>
      <c r="D24" s="102">
        <v>131352.92000000001</v>
      </c>
      <c r="E24" s="100"/>
      <c r="F24" s="148"/>
      <c r="G24" s="102">
        <v>6790.5</v>
      </c>
      <c r="H24" s="102">
        <v>848.2</v>
      </c>
      <c r="I24" s="102"/>
      <c r="J24" s="102">
        <v>43203.64</v>
      </c>
      <c r="K24" s="102">
        <v>2520.85</v>
      </c>
      <c r="L24" s="102">
        <v>40647.5</v>
      </c>
      <c r="M24" s="72">
        <f t="shared" si="0"/>
        <v>1167168.0599999998</v>
      </c>
      <c r="N24" s="106">
        <v>23690.6</v>
      </c>
      <c r="O24" s="106"/>
      <c r="P24" s="145">
        <v>50178.5</v>
      </c>
      <c r="Q24" s="106"/>
      <c r="R24" s="106">
        <v>95709.2</v>
      </c>
      <c r="S24" s="93">
        <v>865.18</v>
      </c>
      <c r="T24" s="123">
        <f t="shared" si="1"/>
        <v>1337611.5399999998</v>
      </c>
      <c r="U24" s="107">
        <v>73</v>
      </c>
      <c r="V24" s="110">
        <v>567</v>
      </c>
      <c r="W24" s="120">
        <v>-26486.6</v>
      </c>
      <c r="X24" s="126"/>
      <c r="Y24" s="126">
        <v>0</v>
      </c>
      <c r="Z24" s="131">
        <v>0.5</v>
      </c>
      <c r="AA24" s="139">
        <v>1337611.54</v>
      </c>
      <c r="AB24" s="139">
        <v>-26486.6</v>
      </c>
      <c r="AC24" s="139"/>
      <c r="AD24" s="139">
        <v>0</v>
      </c>
      <c r="AE24" s="155">
        <f t="shared" si="2"/>
        <v>0</v>
      </c>
      <c r="AF24" s="155">
        <f t="shared" si="3"/>
        <v>0</v>
      </c>
      <c r="AG24" s="156">
        <f t="shared" si="4"/>
        <v>0</v>
      </c>
      <c r="AH24" s="156">
        <f t="shared" si="5"/>
        <v>0</v>
      </c>
      <c r="AI24" s="141"/>
      <c r="AJ24" s="141"/>
      <c r="AK24" s="141"/>
      <c r="AL24" s="141"/>
      <c r="AM24" s="141"/>
      <c r="AN24" s="141"/>
    </row>
    <row r="25" spans="1:40" x14ac:dyDescent="0.25">
      <c r="A25" s="79">
        <v>5424</v>
      </c>
      <c r="B25" s="137" t="s">
        <v>69</v>
      </c>
      <c r="C25" s="102">
        <v>514059.66</v>
      </c>
      <c r="D25" s="102">
        <v>55965.24</v>
      </c>
      <c r="E25" s="100"/>
      <c r="F25" s="148"/>
      <c r="G25" s="102">
        <v>2430.9499999999998</v>
      </c>
      <c r="H25" s="102">
        <v>602.9</v>
      </c>
      <c r="I25" s="102">
        <v>46446.65</v>
      </c>
      <c r="J25" s="102">
        <v>9616.0499999999993</v>
      </c>
      <c r="K25" s="102">
        <v>766</v>
      </c>
      <c r="L25" s="102">
        <v>50516.6</v>
      </c>
      <c r="M25" s="72">
        <f t="shared" si="0"/>
        <v>680404.05</v>
      </c>
      <c r="N25" s="106"/>
      <c r="O25" s="145">
        <v>2072.3000000000002</v>
      </c>
      <c r="P25" s="145">
        <v>26028.2</v>
      </c>
      <c r="Q25" s="106"/>
      <c r="R25" s="106">
        <v>3468.45</v>
      </c>
      <c r="S25" s="93">
        <v>343.62</v>
      </c>
      <c r="T25" s="123">
        <f t="shared" si="1"/>
        <v>712316.62</v>
      </c>
      <c r="U25" s="107">
        <v>75.5</v>
      </c>
      <c r="V25" s="110">
        <v>308</v>
      </c>
      <c r="W25" s="120">
        <v>-53783.7</v>
      </c>
      <c r="X25" s="126"/>
      <c r="Y25" s="126">
        <v>-172.9</v>
      </c>
      <c r="Z25" s="131">
        <v>1</v>
      </c>
      <c r="AA25" s="139">
        <v>712316.62</v>
      </c>
      <c r="AB25" s="139">
        <v>-53783.7</v>
      </c>
      <c r="AC25" s="139"/>
      <c r="AD25" s="139">
        <v>-172.9</v>
      </c>
      <c r="AE25" s="155">
        <f t="shared" si="2"/>
        <v>0</v>
      </c>
      <c r="AF25" s="155">
        <f t="shared" si="3"/>
        <v>0</v>
      </c>
      <c r="AG25" s="156">
        <f t="shared" si="4"/>
        <v>0</v>
      </c>
      <c r="AH25" s="156">
        <f t="shared" si="5"/>
        <v>0</v>
      </c>
      <c r="AI25" s="141"/>
      <c r="AJ25" s="141"/>
      <c r="AK25" s="141"/>
      <c r="AL25" s="141"/>
      <c r="AM25" s="141"/>
      <c r="AN25" s="141"/>
    </row>
    <row r="26" spans="1:40" x14ac:dyDescent="0.25">
      <c r="A26" s="79">
        <v>5425</v>
      </c>
      <c r="B26" s="137" t="s">
        <v>70</v>
      </c>
      <c r="C26" s="102">
        <v>2313458.9700000002</v>
      </c>
      <c r="D26" s="102">
        <v>280521.11</v>
      </c>
      <c r="E26" s="100"/>
      <c r="F26" s="148"/>
      <c r="G26" s="102">
        <v>258664.8</v>
      </c>
      <c r="H26" s="102">
        <v>34672.85</v>
      </c>
      <c r="I26" s="102"/>
      <c r="J26" s="102">
        <v>67129.86</v>
      </c>
      <c r="K26" s="102">
        <v>17852.900000000001</v>
      </c>
      <c r="L26" s="102">
        <v>124893.1</v>
      </c>
      <c r="M26" s="72">
        <f t="shared" si="0"/>
        <v>3097193.59</v>
      </c>
      <c r="N26" s="106">
        <v>73221.8</v>
      </c>
      <c r="O26" s="145">
        <v>74117.899999999994</v>
      </c>
      <c r="P26" s="145">
        <v>108800.15</v>
      </c>
      <c r="Q26" s="106">
        <v>5589.58</v>
      </c>
      <c r="R26" s="106">
        <v>99329</v>
      </c>
      <c r="S26" s="93">
        <v>33224.050000000003</v>
      </c>
      <c r="T26" s="123">
        <f t="shared" si="1"/>
        <v>3491476.0699999994</v>
      </c>
      <c r="U26" s="107">
        <v>69</v>
      </c>
      <c r="V26" s="110">
        <v>1634</v>
      </c>
      <c r="W26" s="120">
        <v>-174243.94</v>
      </c>
      <c r="X26" s="126"/>
      <c r="Y26" s="126">
        <v>-298.74</v>
      </c>
      <c r="Z26" s="131">
        <v>0.57999999999999996</v>
      </c>
      <c r="AA26" s="139">
        <v>3491476.07</v>
      </c>
      <c r="AB26" s="139">
        <v>-174243.94</v>
      </c>
      <c r="AC26" s="139"/>
      <c r="AD26" s="139">
        <v>-298.74</v>
      </c>
      <c r="AE26" s="155">
        <f t="shared" si="2"/>
        <v>0</v>
      </c>
      <c r="AF26" s="155">
        <f t="shared" si="3"/>
        <v>0</v>
      </c>
      <c r="AG26" s="156">
        <f t="shared" si="4"/>
        <v>0</v>
      </c>
      <c r="AH26" s="156">
        <f t="shared" si="5"/>
        <v>0</v>
      </c>
      <c r="AI26" s="141"/>
      <c r="AJ26" s="141"/>
      <c r="AK26" s="141"/>
      <c r="AL26" s="141"/>
      <c r="AM26" s="141"/>
      <c r="AN26" s="141"/>
    </row>
    <row r="27" spans="1:40" x14ac:dyDescent="0.25">
      <c r="A27" s="79">
        <v>5426</v>
      </c>
      <c r="B27" s="137" t="s">
        <v>64</v>
      </c>
      <c r="C27" s="102">
        <v>1771140.38</v>
      </c>
      <c r="D27" s="102">
        <v>612801.13</v>
      </c>
      <c r="E27" s="100"/>
      <c r="F27" s="148"/>
      <c r="G27" s="102">
        <v>4513.6499999999996</v>
      </c>
      <c r="H27" s="102">
        <v>2542.6</v>
      </c>
      <c r="I27" s="102">
        <v>736141.55</v>
      </c>
      <c r="J27" s="102">
        <v>6633.74</v>
      </c>
      <c r="K27" s="102">
        <v>4216.3</v>
      </c>
      <c r="L27" s="102">
        <v>357752.05</v>
      </c>
      <c r="M27" s="72">
        <f t="shared" si="0"/>
        <v>3495741.3999999994</v>
      </c>
      <c r="N27" s="106">
        <v>12144.3</v>
      </c>
      <c r="O27" s="106">
        <v>1955529</v>
      </c>
      <c r="P27" s="106">
        <v>183230.2</v>
      </c>
      <c r="Q27" s="106"/>
      <c r="R27" s="106">
        <v>69511.05</v>
      </c>
      <c r="S27" s="93">
        <v>799.21</v>
      </c>
      <c r="T27" s="123">
        <f t="shared" si="1"/>
        <v>5716955.1599999992</v>
      </c>
      <c r="U27" s="107">
        <v>64.5</v>
      </c>
      <c r="V27" s="110">
        <v>497</v>
      </c>
      <c r="W27" s="120">
        <v>-9230.2999999999993</v>
      </c>
      <c r="X27" s="126"/>
      <c r="Y27" s="126">
        <v>-6365.13</v>
      </c>
      <c r="Z27" s="131">
        <v>1.2</v>
      </c>
      <c r="AA27" s="139">
        <v>5716955.1600000001</v>
      </c>
      <c r="AB27" s="139">
        <v>-9230.2999999999993</v>
      </c>
      <c r="AC27" s="139"/>
      <c r="AD27" s="139">
        <v>-6365.13</v>
      </c>
      <c r="AE27" s="155">
        <f t="shared" si="2"/>
        <v>0</v>
      </c>
      <c r="AF27" s="155">
        <f t="shared" si="3"/>
        <v>0</v>
      </c>
      <c r="AG27" s="156">
        <f t="shared" si="4"/>
        <v>0</v>
      </c>
      <c r="AH27" s="156">
        <f t="shared" si="5"/>
        <v>0</v>
      </c>
      <c r="AI27" s="141"/>
      <c r="AJ27" s="141"/>
      <c r="AK27" s="141"/>
      <c r="AL27" s="141"/>
      <c r="AM27" s="141"/>
      <c r="AN27" s="141"/>
    </row>
    <row r="28" spans="1:40" x14ac:dyDescent="0.25">
      <c r="A28" s="79">
        <v>5427</v>
      </c>
      <c r="B28" s="137" t="s">
        <v>281</v>
      </c>
      <c r="C28" s="144">
        <v>3335667.7</v>
      </c>
      <c r="D28" s="144">
        <v>1020425.85</v>
      </c>
      <c r="E28" s="100"/>
      <c r="F28" s="148"/>
      <c r="G28" s="102">
        <v>57118.7</v>
      </c>
      <c r="H28" s="102">
        <v>8063.25</v>
      </c>
      <c r="I28" s="144">
        <v>836549.25</v>
      </c>
      <c r="J28" s="102">
        <v>48332.75</v>
      </c>
      <c r="K28" s="102">
        <v>0</v>
      </c>
      <c r="L28" s="102">
        <v>471371.6</v>
      </c>
      <c r="M28" s="72">
        <f t="shared" si="0"/>
        <v>5777529.0999999996</v>
      </c>
      <c r="N28" s="106">
        <v>12746.65</v>
      </c>
      <c r="O28" s="145">
        <v>5395.5</v>
      </c>
      <c r="P28" s="145">
        <v>224038.1</v>
      </c>
      <c r="Q28" s="106">
        <v>486.65</v>
      </c>
      <c r="R28" s="106">
        <v>196256.7</v>
      </c>
      <c r="S28" s="93">
        <v>7382.65</v>
      </c>
      <c r="T28" s="123">
        <f t="shared" si="1"/>
        <v>6223835.3500000006</v>
      </c>
      <c r="U28" s="107">
        <v>64</v>
      </c>
      <c r="V28" s="110">
        <v>893</v>
      </c>
      <c r="W28" s="146">
        <v>-29525.919999999998</v>
      </c>
      <c r="X28" s="126"/>
      <c r="Y28" s="126">
        <v>-1109.8499999999999</v>
      </c>
      <c r="Z28" s="131">
        <v>1.3</v>
      </c>
      <c r="AA28" s="139">
        <v>6223835.3499999996</v>
      </c>
      <c r="AB28" s="139">
        <v>-29525.919999999998</v>
      </c>
      <c r="AC28" s="139"/>
      <c r="AD28" s="139">
        <v>-1109.8499999999999</v>
      </c>
      <c r="AE28" s="155">
        <f t="shared" si="2"/>
        <v>0</v>
      </c>
      <c r="AF28" s="155">
        <f t="shared" si="3"/>
        <v>0</v>
      </c>
      <c r="AG28" s="156">
        <f t="shared" si="4"/>
        <v>0</v>
      </c>
      <c r="AH28" s="156">
        <f t="shared" si="5"/>
        <v>0</v>
      </c>
      <c r="AI28" s="141"/>
      <c r="AJ28" s="141"/>
      <c r="AK28" s="141"/>
      <c r="AL28" s="141"/>
      <c r="AM28" s="141"/>
      <c r="AN28" s="141"/>
    </row>
    <row r="29" spans="1:40" x14ac:dyDescent="0.25">
      <c r="A29" s="79">
        <v>5428</v>
      </c>
      <c r="B29" s="137" t="s">
        <v>282</v>
      </c>
      <c r="C29" s="102">
        <v>4244196.3899999997</v>
      </c>
      <c r="D29" s="102">
        <v>511785.94</v>
      </c>
      <c r="E29" s="100"/>
      <c r="F29" s="148"/>
      <c r="G29" s="102">
        <v>15522.4</v>
      </c>
      <c r="H29" s="102">
        <v>7893.65</v>
      </c>
      <c r="I29" s="102"/>
      <c r="J29" s="102">
        <v>132596.54</v>
      </c>
      <c r="K29" s="102">
        <v>13774.6</v>
      </c>
      <c r="L29" s="102">
        <v>477035.3</v>
      </c>
      <c r="M29" s="72">
        <f t="shared" si="0"/>
        <v>5402804.8200000003</v>
      </c>
      <c r="N29" s="106">
        <v>253111.45</v>
      </c>
      <c r="O29" s="106">
        <v>150717.29999999999</v>
      </c>
      <c r="P29" s="106">
        <v>295624.59999999998</v>
      </c>
      <c r="Q29" s="106">
        <v>29101.13</v>
      </c>
      <c r="R29" s="106">
        <v>242105.65</v>
      </c>
      <c r="S29" s="93">
        <v>2652.15</v>
      </c>
      <c r="T29" s="123">
        <f t="shared" si="1"/>
        <v>6376117.1000000006</v>
      </c>
      <c r="U29" s="107">
        <v>74.5</v>
      </c>
      <c r="V29" s="110">
        <v>2402</v>
      </c>
      <c r="W29" s="120">
        <v>-98183.12</v>
      </c>
      <c r="X29" s="126"/>
      <c r="Y29" s="126">
        <v>-246.03</v>
      </c>
      <c r="Z29" s="131">
        <v>1.2</v>
      </c>
      <c r="AA29" s="139">
        <v>6376117.0999999996</v>
      </c>
      <c r="AB29" s="139">
        <v>-98183.12</v>
      </c>
      <c r="AC29" s="139"/>
      <c r="AD29" s="139">
        <v>-246.03</v>
      </c>
      <c r="AE29" s="155">
        <f t="shared" si="2"/>
        <v>0</v>
      </c>
      <c r="AF29" s="155">
        <f t="shared" si="3"/>
        <v>0</v>
      </c>
      <c r="AG29" s="156">
        <f t="shared" si="4"/>
        <v>0</v>
      </c>
      <c r="AH29" s="156">
        <f t="shared" si="5"/>
        <v>0</v>
      </c>
      <c r="AI29" s="141"/>
      <c r="AJ29" s="141"/>
      <c r="AK29" s="141"/>
      <c r="AL29" s="141"/>
      <c r="AM29" s="141"/>
      <c r="AN29" s="141"/>
    </row>
    <row r="30" spans="1:40" x14ac:dyDescent="0.25">
      <c r="A30" s="79">
        <v>5429</v>
      </c>
      <c r="B30" s="137" t="s">
        <v>291</v>
      </c>
      <c r="C30" s="102">
        <v>1148772.25</v>
      </c>
      <c r="D30" s="102">
        <v>144238.94</v>
      </c>
      <c r="E30" s="100"/>
      <c r="F30" s="148"/>
      <c r="G30" s="102">
        <v>8322.2999999999993</v>
      </c>
      <c r="H30" s="102">
        <v>3544.4</v>
      </c>
      <c r="I30" s="102"/>
      <c r="J30" s="102">
        <v>32135.82</v>
      </c>
      <c r="K30" s="102">
        <v>1218.25</v>
      </c>
      <c r="L30" s="102">
        <v>107227.9</v>
      </c>
      <c r="M30" s="72">
        <f t="shared" si="0"/>
        <v>1445459.8599999999</v>
      </c>
      <c r="N30" s="106">
        <v>2875.4</v>
      </c>
      <c r="O30" s="106"/>
      <c r="P30" s="106">
        <v>103709.6</v>
      </c>
      <c r="Q30" s="106"/>
      <c r="R30" s="106">
        <v>57181.75</v>
      </c>
      <c r="S30" s="93">
        <v>1344.05</v>
      </c>
      <c r="T30" s="123">
        <f t="shared" si="1"/>
        <v>1610570.66</v>
      </c>
      <c r="U30" s="107">
        <v>77.5</v>
      </c>
      <c r="V30" s="110">
        <v>520</v>
      </c>
      <c r="W30" s="120">
        <v>-7283.85</v>
      </c>
      <c r="X30" s="126"/>
      <c r="Y30" s="126">
        <v>0</v>
      </c>
      <c r="Z30" s="131">
        <v>1</v>
      </c>
      <c r="AA30" s="139">
        <f>1506861.06+103709.6</f>
        <v>1610570.6600000001</v>
      </c>
      <c r="AB30" s="139">
        <v>-7283.85</v>
      </c>
      <c r="AC30" s="139"/>
      <c r="AD30" s="139">
        <v>0</v>
      </c>
      <c r="AE30" s="155">
        <f t="shared" si="2"/>
        <v>0</v>
      </c>
      <c r="AF30" s="155">
        <f t="shared" si="3"/>
        <v>0</v>
      </c>
      <c r="AG30" s="156">
        <f t="shared" si="4"/>
        <v>0</v>
      </c>
      <c r="AH30" s="156">
        <f t="shared" si="5"/>
        <v>0</v>
      </c>
      <c r="AI30" s="141"/>
      <c r="AJ30" s="141"/>
      <c r="AK30" s="141"/>
      <c r="AL30" s="141"/>
      <c r="AM30" s="141"/>
      <c r="AN30" s="141"/>
    </row>
    <row r="31" spans="1:40" x14ac:dyDescent="0.25">
      <c r="A31" s="79">
        <v>5430</v>
      </c>
      <c r="B31" s="137" t="s">
        <v>292</v>
      </c>
      <c r="C31" s="102">
        <v>1001317.39</v>
      </c>
      <c r="D31" s="102">
        <v>105027.7</v>
      </c>
      <c r="E31" s="100"/>
      <c r="F31" s="148"/>
      <c r="G31" s="102">
        <v>5758.7</v>
      </c>
      <c r="H31" s="102">
        <v>2740.7</v>
      </c>
      <c r="I31" s="102"/>
      <c r="J31" s="102">
        <v>6430.09</v>
      </c>
      <c r="K31" s="102">
        <v>1254.3</v>
      </c>
      <c r="L31" s="102">
        <v>93941.5</v>
      </c>
      <c r="M31" s="72">
        <f t="shared" si="0"/>
        <v>1216470.3800000001</v>
      </c>
      <c r="N31" s="106">
        <v>3411.95</v>
      </c>
      <c r="O31" s="106">
        <v>1739.6</v>
      </c>
      <c r="P31" s="106">
        <v>68959.55</v>
      </c>
      <c r="Q31" s="106">
        <v>17.59</v>
      </c>
      <c r="R31" s="106">
        <v>22824.75</v>
      </c>
      <c r="S31" s="93">
        <v>962.66</v>
      </c>
      <c r="T31" s="123">
        <f t="shared" si="1"/>
        <v>1314386.4800000002</v>
      </c>
      <c r="U31" s="107">
        <v>77.5</v>
      </c>
      <c r="V31" s="110">
        <v>485</v>
      </c>
      <c r="W31" s="120">
        <v>-9726.2199999999993</v>
      </c>
      <c r="X31" s="126"/>
      <c r="Y31" s="126">
        <v>-198.34</v>
      </c>
      <c r="Z31" s="131">
        <v>1</v>
      </c>
      <c r="AA31" s="139">
        <v>1314386.48</v>
      </c>
      <c r="AB31" s="139">
        <v>-9726.2199999999993</v>
      </c>
      <c r="AC31" s="139"/>
      <c r="AD31" s="139">
        <v>-198.34</v>
      </c>
      <c r="AE31" s="155">
        <f t="shared" si="2"/>
        <v>0</v>
      </c>
      <c r="AF31" s="155">
        <f t="shared" si="3"/>
        <v>0</v>
      </c>
      <c r="AG31" s="156">
        <f t="shared" si="4"/>
        <v>0</v>
      </c>
      <c r="AH31" s="156">
        <f t="shared" si="5"/>
        <v>0</v>
      </c>
      <c r="AI31" s="141"/>
      <c r="AJ31" s="141"/>
      <c r="AK31" s="141"/>
      <c r="AL31" s="141"/>
      <c r="AM31" s="141"/>
      <c r="AN31" s="141"/>
    </row>
    <row r="32" spans="1:40" x14ac:dyDescent="0.25">
      <c r="A32" s="79">
        <v>5431</v>
      </c>
      <c r="B32" s="137" t="s">
        <v>293</v>
      </c>
      <c r="C32" s="102">
        <v>619965.16</v>
      </c>
      <c r="D32" s="102">
        <v>76820.53</v>
      </c>
      <c r="E32" s="100"/>
      <c r="F32" s="148"/>
      <c r="G32" s="102">
        <v>483.7</v>
      </c>
      <c r="H32" s="102">
        <v>297.25</v>
      </c>
      <c r="I32" s="102"/>
      <c r="J32" s="102">
        <v>24529.14</v>
      </c>
      <c r="K32" s="102">
        <v>833.85</v>
      </c>
      <c r="L32" s="102">
        <v>53281.25</v>
      </c>
      <c r="M32" s="72">
        <f t="shared" si="0"/>
        <v>776210.88</v>
      </c>
      <c r="N32" s="106">
        <v>304.2</v>
      </c>
      <c r="O32" s="106"/>
      <c r="P32" s="106">
        <v>19687.75</v>
      </c>
      <c r="Q32" s="106"/>
      <c r="R32" s="106">
        <v>14464.35</v>
      </c>
      <c r="S32" s="93">
        <v>88.45</v>
      </c>
      <c r="T32" s="123">
        <f t="shared" si="1"/>
        <v>810755.62999999989</v>
      </c>
      <c r="U32" s="107">
        <v>74</v>
      </c>
      <c r="V32" s="110">
        <v>319</v>
      </c>
      <c r="W32" s="120">
        <v>-1138.93</v>
      </c>
      <c r="X32" s="126"/>
      <c r="Y32" s="126">
        <v>-752.43</v>
      </c>
      <c r="Z32" s="131">
        <v>1</v>
      </c>
      <c r="AA32" s="139">
        <v>810755.62999999989</v>
      </c>
      <c r="AB32" s="139">
        <v>-1138.93</v>
      </c>
      <c r="AC32" s="139"/>
      <c r="AD32" s="139">
        <v>-752.43</v>
      </c>
      <c r="AE32" s="155">
        <f t="shared" si="2"/>
        <v>0</v>
      </c>
      <c r="AF32" s="155">
        <f t="shared" si="3"/>
        <v>0</v>
      </c>
      <c r="AG32" s="156">
        <f t="shared" si="4"/>
        <v>0</v>
      </c>
      <c r="AH32" s="156">
        <f t="shared" si="5"/>
        <v>0</v>
      </c>
      <c r="AI32" s="141"/>
      <c r="AJ32" s="141"/>
      <c r="AK32" s="141"/>
      <c r="AL32" s="141"/>
      <c r="AM32" s="141"/>
      <c r="AN32" s="141"/>
    </row>
    <row r="33" spans="1:40" x14ac:dyDescent="0.25">
      <c r="A33" s="79">
        <v>5434</v>
      </c>
      <c r="B33" s="137" t="s">
        <v>294</v>
      </c>
      <c r="C33" s="144">
        <v>2712040.59</v>
      </c>
      <c r="D33" s="102"/>
      <c r="E33" s="100"/>
      <c r="F33" s="148"/>
      <c r="G33" s="102">
        <v>12862.25</v>
      </c>
      <c r="H33" s="102">
        <v>3552.1</v>
      </c>
      <c r="I33" s="102"/>
      <c r="J33" s="102">
        <v>58202.59</v>
      </c>
      <c r="K33" s="102">
        <v>3394.7</v>
      </c>
      <c r="L33" s="102">
        <v>289753.84999999998</v>
      </c>
      <c r="M33" s="72">
        <f t="shared" si="0"/>
        <v>3079806.08</v>
      </c>
      <c r="N33" s="106">
        <v>35327.85</v>
      </c>
      <c r="O33" s="145">
        <v>20257.900000000001</v>
      </c>
      <c r="P33" s="145">
        <v>115133.35</v>
      </c>
      <c r="Q33" s="106"/>
      <c r="R33" s="106">
        <v>128749.55</v>
      </c>
      <c r="S33" s="93">
        <v>1859.12</v>
      </c>
      <c r="T33" s="123">
        <f t="shared" si="1"/>
        <v>3381133.85</v>
      </c>
      <c r="U33" s="107">
        <v>69.5</v>
      </c>
      <c r="V33" s="110">
        <v>1072</v>
      </c>
      <c r="W33" s="146">
        <v>-6435.52</v>
      </c>
      <c r="X33" s="126"/>
      <c r="Y33" s="126">
        <v>-577.35</v>
      </c>
      <c r="Z33" s="131">
        <v>1.2</v>
      </c>
      <c r="AA33" s="139">
        <v>3381133.85</v>
      </c>
      <c r="AB33" s="139">
        <v>-6435.52</v>
      </c>
      <c r="AC33" s="139"/>
      <c r="AD33" s="139">
        <v>-577.35</v>
      </c>
      <c r="AE33" s="155">
        <f t="shared" si="2"/>
        <v>0</v>
      </c>
      <c r="AF33" s="155">
        <f t="shared" si="3"/>
        <v>0</v>
      </c>
      <c r="AG33" s="156">
        <f t="shared" si="4"/>
        <v>0</v>
      </c>
      <c r="AH33" s="156">
        <f t="shared" si="5"/>
        <v>0</v>
      </c>
      <c r="AI33" s="141"/>
      <c r="AJ33" s="141"/>
      <c r="AK33" s="141"/>
      <c r="AL33" s="141"/>
      <c r="AM33" s="141"/>
      <c r="AN33" s="141"/>
    </row>
    <row r="34" spans="1:40" x14ac:dyDescent="0.25">
      <c r="A34" s="79">
        <v>5435</v>
      </c>
      <c r="B34" s="137" t="s">
        <v>283</v>
      </c>
      <c r="C34" s="102">
        <v>1501072.09</v>
      </c>
      <c r="D34" s="102">
        <v>168163.35</v>
      </c>
      <c r="E34" s="100"/>
      <c r="F34" s="148"/>
      <c r="G34" s="102">
        <v>9511.1</v>
      </c>
      <c r="H34" s="102">
        <v>248.35</v>
      </c>
      <c r="I34" s="102"/>
      <c r="J34" s="102">
        <v>17216.53</v>
      </c>
      <c r="K34" s="102"/>
      <c r="L34" s="102">
        <v>128517.7</v>
      </c>
      <c r="M34" s="72">
        <f t="shared" si="0"/>
        <v>1824729.1200000003</v>
      </c>
      <c r="N34" s="106">
        <v>17237.5</v>
      </c>
      <c r="O34" s="145">
        <v>5557</v>
      </c>
      <c r="P34" s="145">
        <v>135732.4</v>
      </c>
      <c r="Q34" s="106"/>
      <c r="R34" s="106">
        <v>122333.55</v>
      </c>
      <c r="S34" s="93">
        <v>1105.3800000000001</v>
      </c>
      <c r="T34" s="123">
        <f t="shared" si="1"/>
        <v>2106694.9500000002</v>
      </c>
      <c r="U34" s="107">
        <v>69</v>
      </c>
      <c r="V34" s="110">
        <v>674</v>
      </c>
      <c r="W34" s="146">
        <v>-41272.65</v>
      </c>
      <c r="X34" s="126"/>
      <c r="Y34" s="126">
        <v>-614.47</v>
      </c>
      <c r="Z34" s="131">
        <v>1</v>
      </c>
      <c r="AA34" s="139">
        <v>2106694.9500000002</v>
      </c>
      <c r="AB34" s="139">
        <v>-41272.65</v>
      </c>
      <c r="AC34" s="139"/>
      <c r="AD34" s="139">
        <v>-614.47</v>
      </c>
      <c r="AE34" s="155">
        <f t="shared" si="2"/>
        <v>0</v>
      </c>
      <c r="AF34" s="155">
        <f t="shared" si="3"/>
        <v>0</v>
      </c>
      <c r="AG34" s="156">
        <f t="shared" si="4"/>
        <v>0</v>
      </c>
      <c r="AH34" s="156">
        <f t="shared" si="5"/>
        <v>0</v>
      </c>
      <c r="AI34" s="141"/>
      <c r="AJ34" s="141"/>
      <c r="AK34" s="141"/>
      <c r="AL34" s="141"/>
      <c r="AM34" s="141"/>
      <c r="AN34" s="141"/>
    </row>
    <row r="35" spans="1:40" x14ac:dyDescent="0.25">
      <c r="A35" s="79">
        <v>5436</v>
      </c>
      <c r="B35" s="137" t="s">
        <v>284</v>
      </c>
      <c r="C35" s="102">
        <v>1181921.1499999999</v>
      </c>
      <c r="D35" s="102">
        <v>71886.600000000006</v>
      </c>
      <c r="E35" s="100"/>
      <c r="F35" s="148"/>
      <c r="G35" s="102">
        <v>4432.3</v>
      </c>
      <c r="H35" s="102">
        <v>-78.25</v>
      </c>
      <c r="I35" s="102"/>
      <c r="J35" s="102">
        <v>32225.58</v>
      </c>
      <c r="K35" s="102"/>
      <c r="L35" s="102">
        <v>72534.8</v>
      </c>
      <c r="M35" s="72">
        <f t="shared" si="0"/>
        <v>1362922.1800000002</v>
      </c>
      <c r="N35" s="106"/>
      <c r="O35" s="106">
        <v>69500</v>
      </c>
      <c r="P35" s="106">
        <v>40975</v>
      </c>
      <c r="Q35" s="106"/>
      <c r="R35" s="106">
        <v>41167</v>
      </c>
      <c r="S35" s="93">
        <v>493.15</v>
      </c>
      <c r="T35" s="123">
        <f t="shared" si="1"/>
        <v>1515057.33</v>
      </c>
      <c r="U35" s="107">
        <v>81</v>
      </c>
      <c r="V35" s="110">
        <v>458</v>
      </c>
      <c r="W35" s="120">
        <v>-14241.17</v>
      </c>
      <c r="X35" s="126"/>
      <c r="Y35" s="126">
        <v>-972.35</v>
      </c>
      <c r="Z35" s="131">
        <v>0.8</v>
      </c>
      <c r="AA35" s="139">
        <v>1515057.33</v>
      </c>
      <c r="AB35" s="139">
        <v>-14241.17</v>
      </c>
      <c r="AC35" s="139"/>
      <c r="AD35" s="139">
        <v>-972.35</v>
      </c>
      <c r="AE35" s="155">
        <f t="shared" si="2"/>
        <v>0</v>
      </c>
      <c r="AF35" s="155">
        <f t="shared" si="3"/>
        <v>0</v>
      </c>
      <c r="AG35" s="156">
        <f t="shared" si="4"/>
        <v>0</v>
      </c>
      <c r="AH35" s="156">
        <f t="shared" si="5"/>
        <v>0</v>
      </c>
      <c r="AI35" s="141"/>
      <c r="AJ35" s="141"/>
      <c r="AK35" s="141"/>
      <c r="AL35" s="141"/>
      <c r="AM35" s="141"/>
      <c r="AN35" s="141"/>
    </row>
    <row r="36" spans="1:40" x14ac:dyDescent="0.25">
      <c r="A36" s="79">
        <v>5437</v>
      </c>
      <c r="B36" s="137" t="s">
        <v>285</v>
      </c>
      <c r="C36" s="102">
        <v>910759.95</v>
      </c>
      <c r="D36" s="102">
        <v>79161.72</v>
      </c>
      <c r="E36" s="100"/>
      <c r="F36" s="148"/>
      <c r="G36" s="102">
        <v>14292.4</v>
      </c>
      <c r="H36" s="102">
        <v>492.2</v>
      </c>
      <c r="I36" s="102"/>
      <c r="J36" s="102">
        <v>13661.14</v>
      </c>
      <c r="K36" s="102">
        <v>791.85</v>
      </c>
      <c r="L36" s="102">
        <v>70137.45</v>
      </c>
      <c r="M36" s="72">
        <f t="shared" si="0"/>
        <v>1089296.71</v>
      </c>
      <c r="N36" s="106"/>
      <c r="O36" s="106">
        <v>91417.4</v>
      </c>
      <c r="P36" s="106">
        <v>156395.45000000001</v>
      </c>
      <c r="Q36" s="106"/>
      <c r="R36" s="106">
        <v>69247.350000000006</v>
      </c>
      <c r="S36" s="93">
        <v>1674.54</v>
      </c>
      <c r="T36" s="123">
        <f t="shared" si="1"/>
        <v>1408031.45</v>
      </c>
      <c r="U36" s="107">
        <v>80</v>
      </c>
      <c r="V36" s="110">
        <v>444</v>
      </c>
      <c r="W36" s="120">
        <v>-6812.87</v>
      </c>
      <c r="X36" s="126"/>
      <c r="Y36" s="126">
        <v>-17.79</v>
      </c>
      <c r="Z36" s="131">
        <v>1</v>
      </c>
      <c r="AA36" s="139">
        <f>1337894+70137.45</f>
        <v>1408031.45</v>
      </c>
      <c r="AB36" s="139">
        <v>-6812.87</v>
      </c>
      <c r="AC36" s="139"/>
      <c r="AD36" s="139">
        <v>-17.79</v>
      </c>
      <c r="AE36" s="155">
        <f t="shared" si="2"/>
        <v>0</v>
      </c>
      <c r="AF36" s="155">
        <f t="shared" si="3"/>
        <v>0</v>
      </c>
      <c r="AG36" s="156">
        <f t="shared" si="4"/>
        <v>0</v>
      </c>
      <c r="AH36" s="156">
        <f t="shared" si="5"/>
        <v>0</v>
      </c>
      <c r="AI36" s="141"/>
      <c r="AJ36" s="141"/>
      <c r="AK36" s="141"/>
      <c r="AL36" s="141"/>
      <c r="AM36" s="141"/>
      <c r="AN36" s="141"/>
    </row>
    <row r="37" spans="1:40" x14ac:dyDescent="0.25">
      <c r="A37" s="79">
        <v>5451</v>
      </c>
      <c r="B37" s="137" t="s">
        <v>286</v>
      </c>
      <c r="C37" s="102">
        <v>5009328.8600000003</v>
      </c>
      <c r="D37" s="102">
        <v>603521.75</v>
      </c>
      <c r="E37" s="100"/>
      <c r="F37" s="148"/>
      <c r="G37" s="102">
        <v>1939123.65</v>
      </c>
      <c r="H37" s="102">
        <v>37474.449999999997</v>
      </c>
      <c r="I37" s="102"/>
      <c r="J37" s="102">
        <v>436798.86</v>
      </c>
      <c r="K37" s="102">
        <v>146076.35</v>
      </c>
      <c r="L37" s="102">
        <v>1450748.75</v>
      </c>
      <c r="M37" s="72">
        <f t="shared" si="0"/>
        <v>9623072.6699999999</v>
      </c>
      <c r="N37" s="106">
        <v>562337.4</v>
      </c>
      <c r="O37" s="106">
        <v>21825.5</v>
      </c>
      <c r="P37" s="106">
        <v>600691.75</v>
      </c>
      <c r="Q37" s="106">
        <v>128391.92</v>
      </c>
      <c r="R37" s="106">
        <v>171738.8</v>
      </c>
      <c r="S37" s="93">
        <v>223873.7</v>
      </c>
      <c r="T37" s="123">
        <f t="shared" si="1"/>
        <v>11331931.74</v>
      </c>
      <c r="U37" s="107">
        <v>66.5</v>
      </c>
      <c r="V37" s="110">
        <v>4616</v>
      </c>
      <c r="W37" s="120">
        <v>-321439.74</v>
      </c>
      <c r="X37" s="126"/>
      <c r="Y37" s="126">
        <v>-574.02</v>
      </c>
      <c r="Z37" s="131">
        <v>1.5</v>
      </c>
      <c r="AA37" s="139">
        <v>11331931.74</v>
      </c>
      <c r="AB37" s="139">
        <v>-321439.74</v>
      </c>
      <c r="AC37" s="139"/>
      <c r="AD37" s="139">
        <v>-574.02</v>
      </c>
      <c r="AE37" s="155">
        <f t="shared" si="2"/>
        <v>0</v>
      </c>
      <c r="AF37" s="155">
        <f t="shared" si="3"/>
        <v>0</v>
      </c>
      <c r="AG37" s="156">
        <f t="shared" si="4"/>
        <v>0</v>
      </c>
      <c r="AH37" s="156">
        <f t="shared" si="5"/>
        <v>0</v>
      </c>
      <c r="AI37" s="141"/>
      <c r="AJ37" s="141"/>
      <c r="AK37" s="141"/>
      <c r="AL37" s="141"/>
      <c r="AM37" s="141"/>
      <c r="AN37" s="141"/>
    </row>
    <row r="38" spans="1:40" x14ac:dyDescent="0.25">
      <c r="A38" s="79">
        <v>5456</v>
      </c>
      <c r="B38" s="137" t="s">
        <v>287</v>
      </c>
      <c r="C38" s="102">
        <v>3029771.66</v>
      </c>
      <c r="D38" s="102">
        <v>317950.07</v>
      </c>
      <c r="E38" s="100"/>
      <c r="F38" s="148"/>
      <c r="G38" s="102">
        <v>39520.199999999997</v>
      </c>
      <c r="H38" s="102">
        <v>2180.5500000000002</v>
      </c>
      <c r="I38" s="102"/>
      <c r="J38" s="102">
        <v>52329.66</v>
      </c>
      <c r="K38" s="102">
        <v>10849.65</v>
      </c>
      <c r="L38" s="102">
        <v>531103.80000000005</v>
      </c>
      <c r="M38" s="72">
        <f t="shared" si="0"/>
        <v>3983705.59</v>
      </c>
      <c r="N38" s="106">
        <v>5267</v>
      </c>
      <c r="O38" s="106">
        <v>10898.2</v>
      </c>
      <c r="P38" s="106">
        <v>195993.75</v>
      </c>
      <c r="Q38" s="106">
        <v>80211.77</v>
      </c>
      <c r="R38" s="106">
        <v>188890.3</v>
      </c>
      <c r="S38" s="93">
        <v>4723.12</v>
      </c>
      <c r="T38" s="123">
        <f t="shared" si="1"/>
        <v>4469689.7299999995</v>
      </c>
      <c r="U38" s="107">
        <v>59</v>
      </c>
      <c r="V38" s="110">
        <v>1836</v>
      </c>
      <c r="W38" s="120">
        <v>-106547.49</v>
      </c>
      <c r="X38" s="126"/>
      <c r="Y38" s="126">
        <v>-506.24</v>
      </c>
      <c r="Z38" s="131">
        <v>1.5</v>
      </c>
      <c r="AA38" s="139">
        <v>4469689.7300000004</v>
      </c>
      <c r="AB38" s="139">
        <v>-106547.49</v>
      </c>
      <c r="AC38" s="139"/>
      <c r="AD38" s="139">
        <v>-506.24</v>
      </c>
      <c r="AE38" s="155">
        <f t="shared" si="2"/>
        <v>0</v>
      </c>
      <c r="AF38" s="155">
        <f t="shared" si="3"/>
        <v>0</v>
      </c>
      <c r="AG38" s="156">
        <f t="shared" si="4"/>
        <v>0</v>
      </c>
      <c r="AH38" s="156">
        <f t="shared" si="5"/>
        <v>0</v>
      </c>
      <c r="AI38" s="141"/>
      <c r="AJ38" s="141"/>
      <c r="AK38" s="141"/>
      <c r="AL38" s="141"/>
      <c r="AM38" s="141"/>
      <c r="AN38" s="141"/>
    </row>
    <row r="39" spans="1:40" x14ac:dyDescent="0.25">
      <c r="A39" s="79">
        <v>5458</v>
      </c>
      <c r="B39" s="137" t="s">
        <v>288</v>
      </c>
      <c r="C39" s="102">
        <v>1674822.35</v>
      </c>
      <c r="D39" s="102">
        <v>290751.75</v>
      </c>
      <c r="E39" s="100"/>
      <c r="F39" s="148"/>
      <c r="G39" s="102">
        <v>24617.55</v>
      </c>
      <c r="H39" s="102">
        <v>1373.6</v>
      </c>
      <c r="I39" s="102"/>
      <c r="J39" s="102">
        <v>59073.19</v>
      </c>
      <c r="K39" s="102">
        <v>12888.25</v>
      </c>
      <c r="L39" s="102">
        <v>284886.15000000002</v>
      </c>
      <c r="M39" s="72">
        <f t="shared" si="0"/>
        <v>2348412.8400000003</v>
      </c>
      <c r="N39" s="106">
        <v>1661.35</v>
      </c>
      <c r="O39" s="106">
        <v>120558.8</v>
      </c>
      <c r="P39" s="106">
        <v>55638.45</v>
      </c>
      <c r="Q39" s="106">
        <v>14872.5</v>
      </c>
      <c r="R39" s="106">
        <v>71087.399999999994</v>
      </c>
      <c r="S39" s="93">
        <v>2943.81</v>
      </c>
      <c r="T39" s="123">
        <f t="shared" si="1"/>
        <v>2615175.1500000004</v>
      </c>
      <c r="U39" s="107">
        <v>65</v>
      </c>
      <c r="V39" s="110">
        <v>866</v>
      </c>
      <c r="W39" s="120">
        <v>-14228.07</v>
      </c>
      <c r="X39" s="126"/>
      <c r="Y39" s="126">
        <v>-151.1</v>
      </c>
      <c r="Z39" s="131">
        <v>1.5</v>
      </c>
      <c r="AA39" s="139">
        <v>2615175.15</v>
      </c>
      <c r="AB39" s="139">
        <v>-14228.07</v>
      </c>
      <c r="AC39" s="139"/>
      <c r="AD39" s="139">
        <v>-151.1</v>
      </c>
      <c r="AE39" s="155">
        <f t="shared" si="2"/>
        <v>0</v>
      </c>
      <c r="AF39" s="155">
        <f t="shared" si="3"/>
        <v>0</v>
      </c>
      <c r="AG39" s="156">
        <f t="shared" si="4"/>
        <v>0</v>
      </c>
      <c r="AH39" s="156">
        <f t="shared" si="5"/>
        <v>0</v>
      </c>
      <c r="AI39" s="141"/>
      <c r="AJ39" s="141"/>
      <c r="AK39" s="141"/>
      <c r="AL39" s="141"/>
      <c r="AM39" s="141"/>
      <c r="AN39" s="141"/>
    </row>
    <row r="40" spans="1:40" x14ac:dyDescent="0.25">
      <c r="A40" s="79">
        <v>5464</v>
      </c>
      <c r="B40" s="137" t="s">
        <v>331</v>
      </c>
      <c r="C40" s="102">
        <v>6002531.6100000003</v>
      </c>
      <c r="D40" s="102">
        <v>1145557.5900000001</v>
      </c>
      <c r="E40" s="100"/>
      <c r="F40" s="148"/>
      <c r="G40" s="102">
        <v>39239.35</v>
      </c>
      <c r="H40" s="102">
        <v>8188.45</v>
      </c>
      <c r="I40" s="102">
        <v>5716.2</v>
      </c>
      <c r="J40" s="102">
        <v>132675.49</v>
      </c>
      <c r="K40" s="102">
        <v>28110.75</v>
      </c>
      <c r="L40" s="102">
        <v>1055533.5</v>
      </c>
      <c r="M40" s="72">
        <f t="shared" si="0"/>
        <v>8417552.9400000013</v>
      </c>
      <c r="N40" s="106">
        <v>340.45</v>
      </c>
      <c r="O40" s="106">
        <v>166459.1</v>
      </c>
      <c r="P40" s="106">
        <v>904420.85</v>
      </c>
      <c r="Q40" s="106">
        <v>16393.46</v>
      </c>
      <c r="R40" s="106">
        <v>409718.55</v>
      </c>
      <c r="S40" s="93">
        <v>5371.77</v>
      </c>
      <c r="T40" s="123">
        <f t="shared" si="1"/>
        <v>9920257.120000001</v>
      </c>
      <c r="U40" s="107">
        <v>67</v>
      </c>
      <c r="V40" s="110">
        <v>3465</v>
      </c>
      <c r="W40" s="120">
        <v>-98442.41</v>
      </c>
      <c r="X40" s="126"/>
      <c r="Y40" s="126">
        <v>-4687.72</v>
      </c>
      <c r="Z40" s="131">
        <v>1.5</v>
      </c>
      <c r="AA40" s="139">
        <v>9920257.1199999992</v>
      </c>
      <c r="AB40" s="139">
        <v>-98442.41</v>
      </c>
      <c r="AC40" s="139"/>
      <c r="AD40" s="139">
        <v>-4687.72</v>
      </c>
      <c r="AE40" s="155">
        <f t="shared" si="2"/>
        <v>0</v>
      </c>
      <c r="AF40" s="155">
        <f t="shared" si="3"/>
        <v>0</v>
      </c>
      <c r="AG40" s="156">
        <f t="shared" si="4"/>
        <v>0</v>
      </c>
      <c r="AH40" s="156">
        <f t="shared" si="5"/>
        <v>0</v>
      </c>
      <c r="AI40" s="141"/>
      <c r="AJ40" s="141"/>
      <c r="AK40" s="141"/>
      <c r="AL40" s="141"/>
      <c r="AM40" s="141"/>
      <c r="AN40" s="141"/>
    </row>
    <row r="41" spans="1:40" x14ac:dyDescent="0.25">
      <c r="A41" s="79">
        <v>5471</v>
      </c>
      <c r="B41" s="137" t="s">
        <v>289</v>
      </c>
      <c r="C41" s="102">
        <v>1171278.3700000001</v>
      </c>
      <c r="D41" s="102">
        <v>143008.88</v>
      </c>
      <c r="E41" s="100"/>
      <c r="F41" s="148"/>
      <c r="G41" s="102">
        <v>114347.85</v>
      </c>
      <c r="H41" s="102">
        <v>4031.45</v>
      </c>
      <c r="I41" s="102"/>
      <c r="J41" s="102">
        <v>24741.16</v>
      </c>
      <c r="K41" s="102">
        <v>4233.25</v>
      </c>
      <c r="L41" s="102">
        <v>123504.65</v>
      </c>
      <c r="M41" s="72">
        <f t="shared" si="0"/>
        <v>1585145.6099999999</v>
      </c>
      <c r="N41" s="106">
        <v>9506.5499999999993</v>
      </c>
      <c r="O41" s="106">
        <v>4295.8</v>
      </c>
      <c r="P41" s="106">
        <v>60101.25</v>
      </c>
      <c r="Q41" s="106"/>
      <c r="R41" s="106">
        <v>10798.85</v>
      </c>
      <c r="S41" s="93">
        <v>13407.89</v>
      </c>
      <c r="T41" s="123">
        <f t="shared" si="1"/>
        <v>1683255.95</v>
      </c>
      <c r="U41" s="107">
        <v>70</v>
      </c>
      <c r="V41" s="110">
        <v>626</v>
      </c>
      <c r="W41" s="120">
        <v>-9720.76</v>
      </c>
      <c r="X41" s="126"/>
      <c r="Y41" s="126">
        <v>-43.82</v>
      </c>
      <c r="Z41" s="131">
        <v>0.9</v>
      </c>
      <c r="AA41" s="139">
        <v>1683255.95</v>
      </c>
      <c r="AB41" s="139">
        <v>-9720.76</v>
      </c>
      <c r="AC41" s="139"/>
      <c r="AD41" s="139">
        <v>-43.82</v>
      </c>
      <c r="AE41" s="155">
        <f t="shared" si="2"/>
        <v>0</v>
      </c>
      <c r="AF41" s="155">
        <f t="shared" si="3"/>
        <v>0</v>
      </c>
      <c r="AG41" s="156">
        <f t="shared" si="4"/>
        <v>0</v>
      </c>
      <c r="AH41" s="156">
        <f t="shared" si="5"/>
        <v>0</v>
      </c>
      <c r="AI41" s="141"/>
      <c r="AJ41" s="141"/>
      <c r="AK41" s="141"/>
      <c r="AL41" s="141"/>
      <c r="AM41" s="141"/>
      <c r="AN41" s="141"/>
    </row>
    <row r="42" spans="1:40" x14ac:dyDescent="0.25">
      <c r="A42" s="79">
        <v>5472</v>
      </c>
      <c r="B42" s="137" t="s">
        <v>290</v>
      </c>
      <c r="C42" s="102">
        <v>1204103.9099999999</v>
      </c>
      <c r="D42" s="102">
        <v>192184.88</v>
      </c>
      <c r="E42" s="100"/>
      <c r="F42" s="148"/>
      <c r="G42" s="102">
        <v>61261.95</v>
      </c>
      <c r="H42" s="102">
        <v>279.3</v>
      </c>
      <c r="I42" s="102"/>
      <c r="J42" s="102">
        <v>13338.27</v>
      </c>
      <c r="K42" s="102">
        <v>1422.55</v>
      </c>
      <c r="L42" s="102">
        <v>111315.05</v>
      </c>
      <c r="M42" s="72">
        <f t="shared" si="0"/>
        <v>1583905.9100000001</v>
      </c>
      <c r="N42" s="106"/>
      <c r="O42" s="106">
        <v>96601.8</v>
      </c>
      <c r="P42" s="106">
        <v>57797.05</v>
      </c>
      <c r="Q42" s="106">
        <v>7994.49</v>
      </c>
      <c r="R42" s="106">
        <v>42353.45</v>
      </c>
      <c r="S42" s="93">
        <v>6970.29</v>
      </c>
      <c r="T42" s="123">
        <f t="shared" si="1"/>
        <v>1795622.9900000002</v>
      </c>
      <c r="U42" s="107">
        <v>72</v>
      </c>
      <c r="V42" s="110">
        <v>507</v>
      </c>
      <c r="W42" s="120">
        <v>-1565.35</v>
      </c>
      <c r="X42" s="126"/>
      <c r="Y42" s="126">
        <v>-457.52</v>
      </c>
      <c r="Z42" s="131">
        <v>1</v>
      </c>
      <c r="AA42" s="139">
        <v>1795622.99</v>
      </c>
      <c r="AB42" s="139">
        <v>-1565.35</v>
      </c>
      <c r="AC42" s="139"/>
      <c r="AD42" s="139">
        <v>-457.52</v>
      </c>
      <c r="AE42" s="155">
        <f t="shared" si="2"/>
        <v>0</v>
      </c>
      <c r="AF42" s="155">
        <f t="shared" si="3"/>
        <v>0</v>
      </c>
      <c r="AG42" s="156">
        <f t="shared" si="4"/>
        <v>0</v>
      </c>
      <c r="AH42" s="156">
        <f t="shared" si="5"/>
        <v>0</v>
      </c>
      <c r="AI42" s="141"/>
      <c r="AJ42" s="141"/>
      <c r="AK42" s="141"/>
      <c r="AL42" s="141"/>
      <c r="AM42" s="141"/>
      <c r="AN42" s="141"/>
    </row>
    <row r="43" spans="1:40" x14ac:dyDescent="0.25">
      <c r="A43" s="79">
        <v>5473</v>
      </c>
      <c r="B43" s="137" t="s">
        <v>190</v>
      </c>
      <c r="C43" s="102">
        <v>2068139.82</v>
      </c>
      <c r="D43" s="102">
        <v>236761</v>
      </c>
      <c r="E43" s="100"/>
      <c r="F43" s="148"/>
      <c r="G43" s="102">
        <v>17400.95</v>
      </c>
      <c r="H43" s="102">
        <v>720.7</v>
      </c>
      <c r="I43" s="102"/>
      <c r="J43" s="102">
        <v>-4141.21</v>
      </c>
      <c r="K43" s="102">
        <v>8991.2000000000007</v>
      </c>
      <c r="L43" s="102">
        <v>192206.4</v>
      </c>
      <c r="M43" s="72">
        <f t="shared" si="0"/>
        <v>2520078.8600000008</v>
      </c>
      <c r="N43" s="106">
        <v>4238.3</v>
      </c>
      <c r="O43" s="106"/>
      <c r="P43" s="106">
        <v>133840.70000000001</v>
      </c>
      <c r="Q43" s="106">
        <v>24.58</v>
      </c>
      <c r="R43" s="106">
        <v>120047.15</v>
      </c>
      <c r="S43" s="93">
        <v>2052.5</v>
      </c>
      <c r="T43" s="123">
        <f t="shared" si="1"/>
        <v>2780282.0900000008</v>
      </c>
      <c r="U43" s="107">
        <v>67.5</v>
      </c>
      <c r="V43" s="110">
        <v>1001</v>
      </c>
      <c r="W43" s="120">
        <v>-20658.46</v>
      </c>
      <c r="X43" s="126"/>
      <c r="Y43" s="126">
        <v>-14.11</v>
      </c>
      <c r="Z43" s="131">
        <v>1</v>
      </c>
      <c r="AA43" s="139">
        <v>2780282.09</v>
      </c>
      <c r="AB43" s="139">
        <v>-20658.46</v>
      </c>
      <c r="AC43" s="139"/>
      <c r="AD43" s="139">
        <v>-14.11</v>
      </c>
      <c r="AE43" s="155">
        <f t="shared" si="2"/>
        <v>0</v>
      </c>
      <c r="AF43" s="155">
        <f t="shared" si="3"/>
        <v>0</v>
      </c>
      <c r="AG43" s="156">
        <f t="shared" si="4"/>
        <v>0</v>
      </c>
      <c r="AH43" s="156">
        <f t="shared" si="5"/>
        <v>0</v>
      </c>
      <c r="AI43" s="141"/>
      <c r="AJ43" s="141"/>
      <c r="AK43" s="141"/>
      <c r="AL43" s="141"/>
      <c r="AM43" s="141"/>
      <c r="AN43" s="141"/>
    </row>
    <row r="44" spans="1:40" x14ac:dyDescent="0.25">
      <c r="A44" s="79">
        <v>5474</v>
      </c>
      <c r="B44" s="137" t="s">
        <v>191</v>
      </c>
      <c r="C44" s="102">
        <v>830248.54</v>
      </c>
      <c r="D44" s="102">
        <v>98617.82</v>
      </c>
      <c r="E44" s="100"/>
      <c r="F44" s="148"/>
      <c r="G44" s="102">
        <v>9761.4500000000007</v>
      </c>
      <c r="H44" s="102">
        <v>4628.8999999999996</v>
      </c>
      <c r="I44" s="102">
        <v>-36561.5</v>
      </c>
      <c r="J44" s="102">
        <v>1142.73</v>
      </c>
      <c r="K44" s="102">
        <v>369</v>
      </c>
      <c r="L44" s="102">
        <v>89502.5</v>
      </c>
      <c r="M44" s="72">
        <f t="shared" si="0"/>
        <v>997709.44000000006</v>
      </c>
      <c r="N44" s="106">
        <v>2826.15</v>
      </c>
      <c r="O44" s="106">
        <v>248.4</v>
      </c>
      <c r="P44" s="106">
        <v>63041</v>
      </c>
      <c r="Q44" s="106">
        <v>2076</v>
      </c>
      <c r="R44" s="106">
        <v>29643.75</v>
      </c>
      <c r="S44" s="93">
        <v>1629.88</v>
      </c>
      <c r="T44" s="123">
        <f t="shared" si="1"/>
        <v>1097174.6200000001</v>
      </c>
      <c r="U44" s="107">
        <v>76</v>
      </c>
      <c r="V44" s="110">
        <v>398</v>
      </c>
      <c r="W44" s="120">
        <v>-5446.47</v>
      </c>
      <c r="X44" s="126"/>
      <c r="Y44" s="126">
        <v>-270.48</v>
      </c>
      <c r="Z44" s="131">
        <v>1.2</v>
      </c>
      <c r="AA44" s="139">
        <v>1097174.6200000001</v>
      </c>
      <c r="AB44" s="139">
        <v>-5446.47</v>
      </c>
      <c r="AC44" s="139"/>
      <c r="AD44" s="139">
        <v>-270.48</v>
      </c>
      <c r="AE44" s="155">
        <f t="shared" si="2"/>
        <v>0</v>
      </c>
      <c r="AF44" s="155">
        <f t="shared" si="3"/>
        <v>0</v>
      </c>
      <c r="AG44" s="156">
        <f t="shared" si="4"/>
        <v>0</v>
      </c>
      <c r="AH44" s="156">
        <f t="shared" si="5"/>
        <v>0</v>
      </c>
      <c r="AI44" s="141"/>
      <c r="AJ44" s="141"/>
      <c r="AK44" s="141"/>
      <c r="AL44" s="141"/>
      <c r="AM44" s="141"/>
      <c r="AN44" s="141"/>
    </row>
    <row r="45" spans="1:40" x14ac:dyDescent="0.25">
      <c r="A45" s="79">
        <v>5475</v>
      </c>
      <c r="B45" s="137" t="s">
        <v>295</v>
      </c>
      <c r="C45" s="102">
        <v>253400.1</v>
      </c>
      <c r="D45" s="102">
        <v>42955.33</v>
      </c>
      <c r="E45" s="100"/>
      <c r="F45" s="148"/>
      <c r="G45" s="102">
        <v>303.3</v>
      </c>
      <c r="H45" s="102">
        <v>43</v>
      </c>
      <c r="I45" s="102"/>
      <c r="J45" s="102">
        <v>738.72</v>
      </c>
      <c r="K45" s="102"/>
      <c r="L45" s="102">
        <v>25399.3</v>
      </c>
      <c r="M45" s="72">
        <f t="shared" si="0"/>
        <v>322839.74999999994</v>
      </c>
      <c r="N45" s="106"/>
      <c r="O45" s="106"/>
      <c r="P45" s="106">
        <v>910.7</v>
      </c>
      <c r="Q45" s="106">
        <v>61.03</v>
      </c>
      <c r="R45" s="106">
        <v>8489.85</v>
      </c>
      <c r="S45" s="93">
        <v>39.22</v>
      </c>
      <c r="T45" s="123">
        <f t="shared" si="1"/>
        <v>332340.54999999993</v>
      </c>
      <c r="U45" s="107">
        <v>75</v>
      </c>
      <c r="V45" s="110">
        <v>155</v>
      </c>
      <c r="W45" s="120">
        <v>-2144.58</v>
      </c>
      <c r="X45" s="126"/>
      <c r="Y45" s="126">
        <v>0</v>
      </c>
      <c r="Z45" s="131">
        <v>1</v>
      </c>
      <c r="AA45" s="139">
        <v>332340.55</v>
      </c>
      <c r="AB45" s="139">
        <v>-2144.58</v>
      </c>
      <c r="AC45" s="139"/>
      <c r="AD45" s="139">
        <v>0</v>
      </c>
      <c r="AE45" s="155">
        <f t="shared" si="2"/>
        <v>0</v>
      </c>
      <c r="AF45" s="155">
        <f t="shared" si="3"/>
        <v>0</v>
      </c>
      <c r="AG45" s="156">
        <f t="shared" si="4"/>
        <v>0</v>
      </c>
      <c r="AH45" s="156">
        <f t="shared" si="5"/>
        <v>0</v>
      </c>
      <c r="AI45" s="141"/>
      <c r="AJ45" s="141"/>
      <c r="AK45" s="141"/>
      <c r="AL45" s="141"/>
      <c r="AM45" s="141"/>
      <c r="AN45" s="141"/>
    </row>
    <row r="46" spans="1:40" x14ac:dyDescent="0.25">
      <c r="A46" s="79">
        <v>5476</v>
      </c>
      <c r="B46" s="137" t="s">
        <v>296</v>
      </c>
      <c r="C46" s="102">
        <v>738808.12</v>
      </c>
      <c r="D46" s="102">
        <v>74910.12</v>
      </c>
      <c r="E46" s="100"/>
      <c r="F46" s="148"/>
      <c r="G46" s="102">
        <v>319.3</v>
      </c>
      <c r="H46" s="102">
        <v>-4343.1499999999996</v>
      </c>
      <c r="I46" s="102"/>
      <c r="J46" s="102">
        <v>8338.2800000000007</v>
      </c>
      <c r="K46" s="102"/>
      <c r="L46" s="102">
        <v>61737.3</v>
      </c>
      <c r="M46" s="72">
        <f t="shared" si="0"/>
        <v>879769.97000000009</v>
      </c>
      <c r="N46" s="106"/>
      <c r="O46" s="106"/>
      <c r="P46" s="106">
        <v>47404.15</v>
      </c>
      <c r="Q46" s="106"/>
      <c r="R46" s="106">
        <v>41817.9</v>
      </c>
      <c r="S46" s="93">
        <v>-455.75</v>
      </c>
      <c r="T46" s="123">
        <f t="shared" si="1"/>
        <v>968536.27000000014</v>
      </c>
      <c r="U46" s="107">
        <v>72.5</v>
      </c>
      <c r="V46" s="110">
        <v>322</v>
      </c>
      <c r="W46" s="120">
        <v>-3599.73</v>
      </c>
      <c r="X46" s="126"/>
      <c r="Y46" s="126">
        <v>-254.69</v>
      </c>
      <c r="Z46" s="131">
        <v>1</v>
      </c>
      <c r="AA46" s="139">
        <v>968536.27</v>
      </c>
      <c r="AB46" s="139">
        <v>-3599.73</v>
      </c>
      <c r="AC46" s="139"/>
      <c r="AD46" s="139">
        <v>-254.69</v>
      </c>
      <c r="AE46" s="155">
        <f t="shared" si="2"/>
        <v>0</v>
      </c>
      <c r="AF46" s="155">
        <f t="shared" si="3"/>
        <v>0</v>
      </c>
      <c r="AG46" s="156">
        <f t="shared" si="4"/>
        <v>0</v>
      </c>
      <c r="AH46" s="156">
        <f t="shared" si="5"/>
        <v>0</v>
      </c>
      <c r="AI46" s="141"/>
      <c r="AJ46" s="141"/>
      <c r="AK46" s="141"/>
      <c r="AL46" s="141"/>
      <c r="AM46" s="141"/>
      <c r="AN46" s="141"/>
    </row>
    <row r="47" spans="1:40" x14ac:dyDescent="0.25">
      <c r="A47" s="79">
        <v>5477</v>
      </c>
      <c r="B47" s="137" t="s">
        <v>297</v>
      </c>
      <c r="C47" s="102">
        <v>7793073.3899999997</v>
      </c>
      <c r="D47" s="102">
        <v>976168.19</v>
      </c>
      <c r="E47" s="100"/>
      <c r="F47" s="148"/>
      <c r="G47" s="102">
        <v>416291.7</v>
      </c>
      <c r="H47" s="102">
        <v>15636.75</v>
      </c>
      <c r="I47" s="102"/>
      <c r="J47" s="102">
        <v>171591.45</v>
      </c>
      <c r="K47" s="102">
        <v>58880.4</v>
      </c>
      <c r="L47" s="102">
        <v>754712.75</v>
      </c>
      <c r="M47" s="72">
        <f t="shared" si="0"/>
        <v>10186354.629999999</v>
      </c>
      <c r="N47" s="106">
        <v>116740.25</v>
      </c>
      <c r="O47" s="106">
        <v>155937.70000000001</v>
      </c>
      <c r="P47" s="106">
        <v>425939.65</v>
      </c>
      <c r="Q47" s="106">
        <v>57373.19</v>
      </c>
      <c r="R47" s="106">
        <v>484737.1</v>
      </c>
      <c r="S47" s="93">
        <v>48921.13</v>
      </c>
      <c r="T47" s="123">
        <f t="shared" si="1"/>
        <v>11476003.649999999</v>
      </c>
      <c r="U47" s="107">
        <v>69.5</v>
      </c>
      <c r="V47" s="110">
        <v>4326</v>
      </c>
      <c r="W47" s="120">
        <v>-380726.05</v>
      </c>
      <c r="X47" s="126"/>
      <c r="Y47" s="126">
        <v>-1363.04</v>
      </c>
      <c r="Z47" s="131">
        <v>1</v>
      </c>
      <c r="AA47" s="139">
        <v>11476003.65</v>
      </c>
      <c r="AB47" s="139">
        <v>-380726.05</v>
      </c>
      <c r="AC47" s="139"/>
      <c r="AD47" s="139">
        <v>-1363.04</v>
      </c>
      <c r="AE47" s="155">
        <f t="shared" si="2"/>
        <v>0</v>
      </c>
      <c r="AF47" s="155">
        <f t="shared" si="3"/>
        <v>0</v>
      </c>
      <c r="AG47" s="156">
        <f t="shared" si="4"/>
        <v>0</v>
      </c>
      <c r="AH47" s="156">
        <f t="shared" si="5"/>
        <v>0</v>
      </c>
      <c r="AI47" s="141"/>
      <c r="AJ47" s="141"/>
      <c r="AK47" s="141"/>
      <c r="AL47" s="141"/>
      <c r="AM47" s="141"/>
      <c r="AN47" s="141"/>
    </row>
    <row r="48" spans="1:40" x14ac:dyDescent="0.25">
      <c r="A48" s="79">
        <v>5478</v>
      </c>
      <c r="B48" s="137" t="s">
        <v>215</v>
      </c>
      <c r="C48" s="102">
        <v>905949.07</v>
      </c>
      <c r="D48" s="102">
        <v>154851.44</v>
      </c>
      <c r="E48" s="100"/>
      <c r="F48" s="148"/>
      <c r="G48" s="102">
        <v>3573.75</v>
      </c>
      <c r="H48" s="102">
        <v>225.45</v>
      </c>
      <c r="I48" s="102"/>
      <c r="J48" s="102">
        <v>27824.06</v>
      </c>
      <c r="K48" s="102">
        <v>250</v>
      </c>
      <c r="L48" s="102">
        <v>79917.5</v>
      </c>
      <c r="M48" s="72">
        <f t="shared" si="0"/>
        <v>1172591.27</v>
      </c>
      <c r="N48" s="106">
        <v>519.25</v>
      </c>
      <c r="O48" s="106"/>
      <c r="P48" s="106">
        <v>15493.5</v>
      </c>
      <c r="Q48" s="106"/>
      <c r="R48" s="106">
        <v>35312.5</v>
      </c>
      <c r="S48" s="93">
        <v>430.31</v>
      </c>
      <c r="T48" s="123">
        <f t="shared" si="1"/>
        <v>1224346.83</v>
      </c>
      <c r="U48" s="107">
        <v>74</v>
      </c>
      <c r="V48" s="110">
        <v>484</v>
      </c>
      <c r="W48" s="120">
        <v>-8027.52</v>
      </c>
      <c r="X48" s="126"/>
      <c r="Y48" s="126">
        <v>-143.1</v>
      </c>
      <c r="Z48" s="131">
        <v>1</v>
      </c>
      <c r="AA48" s="139">
        <v>1224346.83</v>
      </c>
      <c r="AB48" s="139">
        <v>-8027.52</v>
      </c>
      <c r="AC48" s="139"/>
      <c r="AD48" s="139">
        <v>-143.1</v>
      </c>
      <c r="AE48" s="155">
        <f t="shared" si="2"/>
        <v>0</v>
      </c>
      <c r="AF48" s="155">
        <f t="shared" si="3"/>
        <v>0</v>
      </c>
      <c r="AG48" s="156">
        <f t="shared" si="4"/>
        <v>0</v>
      </c>
      <c r="AH48" s="156">
        <f t="shared" si="5"/>
        <v>0</v>
      </c>
      <c r="AI48" s="141"/>
      <c r="AJ48" s="141"/>
      <c r="AK48" s="141"/>
      <c r="AL48" s="141"/>
      <c r="AM48" s="141"/>
      <c r="AN48" s="141"/>
    </row>
    <row r="49" spans="1:40" x14ac:dyDescent="0.25">
      <c r="A49" s="79">
        <v>5479</v>
      </c>
      <c r="B49" s="137" t="s">
        <v>216</v>
      </c>
      <c r="C49" s="102">
        <v>1237762.04</v>
      </c>
      <c r="D49" s="102">
        <v>112447.46</v>
      </c>
      <c r="E49" s="100"/>
      <c r="F49" s="148"/>
      <c r="G49" s="102">
        <v>9132.65</v>
      </c>
      <c r="H49" s="102">
        <v>16.5</v>
      </c>
      <c r="I49" s="102">
        <v>-25685.4</v>
      </c>
      <c r="J49" s="102">
        <v>15477.41</v>
      </c>
      <c r="K49" s="102">
        <v>1464.25</v>
      </c>
      <c r="L49" s="102">
        <v>90803.45</v>
      </c>
      <c r="M49" s="72">
        <f t="shared" si="0"/>
        <v>1441418.3599999999</v>
      </c>
      <c r="N49" s="106">
        <v>7894.9</v>
      </c>
      <c r="O49" s="106">
        <v>53272.3</v>
      </c>
      <c r="P49" s="106">
        <v>46290.75</v>
      </c>
      <c r="Q49" s="106"/>
      <c r="R49" s="106">
        <v>15856.95</v>
      </c>
      <c r="S49" s="93">
        <v>1036.25</v>
      </c>
      <c r="T49" s="123">
        <f t="shared" si="1"/>
        <v>1565769.5099999998</v>
      </c>
      <c r="U49" s="107">
        <v>77</v>
      </c>
      <c r="V49" s="110">
        <v>531</v>
      </c>
      <c r="W49" s="120">
        <v>-57619.12</v>
      </c>
      <c r="X49" s="126"/>
      <c r="Y49" s="126">
        <v>0</v>
      </c>
      <c r="Z49" s="131">
        <v>1</v>
      </c>
      <c r="AA49" s="139">
        <v>1565769.51</v>
      </c>
      <c r="AB49" s="139">
        <v>-57619.12</v>
      </c>
      <c r="AC49" s="139"/>
      <c r="AD49" s="139">
        <v>0</v>
      </c>
      <c r="AE49" s="155">
        <f t="shared" si="2"/>
        <v>0</v>
      </c>
      <c r="AF49" s="155">
        <f t="shared" si="3"/>
        <v>0</v>
      </c>
      <c r="AG49" s="156">
        <f t="shared" si="4"/>
        <v>0</v>
      </c>
      <c r="AH49" s="156">
        <f t="shared" si="5"/>
        <v>0</v>
      </c>
      <c r="AI49" s="141"/>
      <c r="AJ49" s="141"/>
      <c r="AK49" s="141"/>
      <c r="AL49" s="141"/>
      <c r="AM49" s="141"/>
      <c r="AN49" s="141"/>
    </row>
    <row r="50" spans="1:40" x14ac:dyDescent="0.25">
      <c r="A50" s="79">
        <v>5480</v>
      </c>
      <c r="B50" s="137" t="s">
        <v>217</v>
      </c>
      <c r="C50" s="102">
        <v>2123184.9300000002</v>
      </c>
      <c r="D50" s="102">
        <v>277454.71999999997</v>
      </c>
      <c r="E50" s="100"/>
      <c r="F50" s="148"/>
      <c r="G50" s="102">
        <v>-39909.800000000003</v>
      </c>
      <c r="H50" s="102">
        <v>14073.15</v>
      </c>
      <c r="I50" s="102"/>
      <c r="J50" s="102">
        <v>40898.230000000003</v>
      </c>
      <c r="K50" s="102">
        <v>12107.15</v>
      </c>
      <c r="L50" s="102">
        <v>375692.2</v>
      </c>
      <c r="M50" s="72">
        <f t="shared" si="0"/>
        <v>2803500.5800000005</v>
      </c>
      <c r="N50" s="106">
        <v>229974.39999999999</v>
      </c>
      <c r="O50" s="106"/>
      <c r="P50" s="106">
        <v>180519.15</v>
      </c>
      <c r="Q50" s="106">
        <v>49270.01</v>
      </c>
      <c r="R50" s="106">
        <v>118166.55</v>
      </c>
      <c r="S50" s="93">
        <v>-2926.31</v>
      </c>
      <c r="T50" s="123">
        <f t="shared" si="1"/>
        <v>3378504.38</v>
      </c>
      <c r="U50" s="107">
        <v>66</v>
      </c>
      <c r="V50" s="110">
        <v>1051</v>
      </c>
      <c r="W50" s="120">
        <v>-61393.75</v>
      </c>
      <c r="X50" s="126"/>
      <c r="Y50" s="126">
        <v>-1047.54</v>
      </c>
      <c r="Z50" s="131">
        <v>1.2</v>
      </c>
      <c r="AA50" s="139">
        <v>3378504.38</v>
      </c>
      <c r="AB50" s="139">
        <v>-61393.75</v>
      </c>
      <c r="AC50" s="139"/>
      <c r="AD50" s="139">
        <v>-1047.54</v>
      </c>
      <c r="AE50" s="155">
        <f t="shared" si="2"/>
        <v>0</v>
      </c>
      <c r="AF50" s="155">
        <f t="shared" si="3"/>
        <v>0</v>
      </c>
      <c r="AG50" s="156">
        <f t="shared" si="4"/>
        <v>0</v>
      </c>
      <c r="AH50" s="156">
        <f t="shared" si="5"/>
        <v>0</v>
      </c>
      <c r="AI50" s="141"/>
      <c r="AJ50" s="141"/>
      <c r="AK50" s="141"/>
      <c r="AL50" s="141"/>
      <c r="AM50" s="141"/>
      <c r="AN50" s="141"/>
    </row>
    <row r="51" spans="1:40" x14ac:dyDescent="0.25">
      <c r="A51" s="79">
        <v>5481</v>
      </c>
      <c r="B51" s="137" t="s">
        <v>218</v>
      </c>
      <c r="C51" s="102">
        <v>455686.95</v>
      </c>
      <c r="D51" s="102">
        <v>97788.61</v>
      </c>
      <c r="E51" s="100"/>
      <c r="F51" s="148"/>
      <c r="G51" s="102">
        <v>13007.8</v>
      </c>
      <c r="H51" s="102">
        <v>533.04999999999995</v>
      </c>
      <c r="I51" s="102"/>
      <c r="J51" s="102">
        <v>-833.47</v>
      </c>
      <c r="K51" s="102"/>
      <c r="L51" s="102">
        <v>41423.35</v>
      </c>
      <c r="M51" s="72">
        <f t="shared" si="0"/>
        <v>607606.29000000015</v>
      </c>
      <c r="N51" s="106"/>
      <c r="O51" s="106"/>
      <c r="P51" s="106">
        <v>16085.85</v>
      </c>
      <c r="Q51" s="106"/>
      <c r="R51" s="106">
        <v>1853.3</v>
      </c>
      <c r="S51" s="93">
        <v>1533.67</v>
      </c>
      <c r="T51" s="123">
        <f t="shared" si="1"/>
        <v>627079.11000000022</v>
      </c>
      <c r="U51" s="107">
        <v>75</v>
      </c>
      <c r="V51" s="110">
        <v>225</v>
      </c>
      <c r="W51" s="120">
        <v>-73.41</v>
      </c>
      <c r="X51" s="126"/>
      <c r="Y51" s="126">
        <v>0</v>
      </c>
      <c r="Z51" s="131">
        <v>1</v>
      </c>
      <c r="AA51" s="139">
        <v>627079.11</v>
      </c>
      <c r="AB51" s="139">
        <v>-73.41</v>
      </c>
      <c r="AC51" s="139"/>
      <c r="AD51" s="139">
        <v>0</v>
      </c>
      <c r="AE51" s="155">
        <f t="shared" si="2"/>
        <v>0</v>
      </c>
      <c r="AF51" s="155">
        <f t="shared" si="3"/>
        <v>0</v>
      </c>
      <c r="AG51" s="156">
        <f t="shared" si="4"/>
        <v>0</v>
      </c>
      <c r="AH51" s="156">
        <f t="shared" si="5"/>
        <v>0</v>
      </c>
      <c r="AI51" s="141"/>
      <c r="AJ51" s="141"/>
      <c r="AK51" s="141"/>
      <c r="AL51" s="141"/>
      <c r="AM51" s="141"/>
      <c r="AN51" s="141"/>
    </row>
    <row r="52" spans="1:40" x14ac:dyDescent="0.25">
      <c r="A52" s="79">
        <v>5482</v>
      </c>
      <c r="B52" s="137" t="s">
        <v>219</v>
      </c>
      <c r="C52" s="102">
        <v>1465884.87</v>
      </c>
      <c r="D52" s="102">
        <v>102517.28</v>
      </c>
      <c r="E52" s="100"/>
      <c r="F52" s="148"/>
      <c r="G52" s="102">
        <v>339145.3</v>
      </c>
      <c r="H52" s="102">
        <v>23203.35</v>
      </c>
      <c r="I52" s="102"/>
      <c r="J52" s="102">
        <v>43014.7</v>
      </c>
      <c r="K52" s="102">
        <v>54198.35</v>
      </c>
      <c r="L52" s="102">
        <v>443951.55</v>
      </c>
      <c r="M52" s="72">
        <f t="shared" si="0"/>
        <v>2471915.4000000004</v>
      </c>
      <c r="N52" s="106">
        <v>311950.55</v>
      </c>
      <c r="O52" s="106">
        <v>29857</v>
      </c>
      <c r="P52" s="106">
        <v>149037.35</v>
      </c>
      <c r="Q52" s="106">
        <v>5313.64</v>
      </c>
      <c r="R52" s="106">
        <v>26578.95</v>
      </c>
      <c r="S52" s="93">
        <v>41040.379999999997</v>
      </c>
      <c r="T52" s="123">
        <f t="shared" si="1"/>
        <v>3035693.2700000005</v>
      </c>
      <c r="U52" s="107">
        <v>46</v>
      </c>
      <c r="V52" s="110">
        <v>1198</v>
      </c>
      <c r="W52" s="120">
        <v>-24344.36</v>
      </c>
      <c r="X52" s="126"/>
      <c r="Y52" s="126">
        <v>-893.6</v>
      </c>
      <c r="Z52" s="131">
        <v>1</v>
      </c>
      <c r="AA52" s="139">
        <v>3035693.27</v>
      </c>
      <c r="AB52" s="139">
        <v>-24344.36</v>
      </c>
      <c r="AC52" s="139"/>
      <c r="AD52" s="139">
        <v>-893.6</v>
      </c>
      <c r="AE52" s="155">
        <f t="shared" si="2"/>
        <v>0</v>
      </c>
      <c r="AF52" s="155">
        <f t="shared" si="3"/>
        <v>0</v>
      </c>
      <c r="AG52" s="156">
        <f t="shared" si="4"/>
        <v>0</v>
      </c>
      <c r="AH52" s="156">
        <f t="shared" si="5"/>
        <v>0</v>
      </c>
      <c r="AI52" s="141"/>
      <c r="AJ52" s="141"/>
      <c r="AK52" s="141"/>
      <c r="AL52" s="141"/>
      <c r="AM52" s="141"/>
      <c r="AN52" s="141"/>
    </row>
    <row r="53" spans="1:40" x14ac:dyDescent="0.25">
      <c r="A53" s="79">
        <v>5483</v>
      </c>
      <c r="B53" s="137" t="s">
        <v>123</v>
      </c>
      <c r="C53" s="102">
        <v>668207.48</v>
      </c>
      <c r="D53" s="102">
        <v>80851.03</v>
      </c>
      <c r="E53" s="100"/>
      <c r="F53" s="148"/>
      <c r="G53" s="102">
        <v>1712.6</v>
      </c>
      <c r="H53" s="102">
        <v>698.8</v>
      </c>
      <c r="I53" s="102"/>
      <c r="J53" s="102">
        <v>2470.9699999999998</v>
      </c>
      <c r="K53" s="102">
        <v>175.5</v>
      </c>
      <c r="L53" s="102">
        <v>57093.4</v>
      </c>
      <c r="M53" s="72">
        <f t="shared" si="0"/>
        <v>811209.78</v>
      </c>
      <c r="N53" s="106"/>
      <c r="O53" s="106"/>
      <c r="P53" s="106">
        <v>7370.05</v>
      </c>
      <c r="Q53" s="106"/>
      <c r="R53" s="106">
        <v>5726.6</v>
      </c>
      <c r="S53" s="93">
        <v>273.12</v>
      </c>
      <c r="T53" s="123">
        <f t="shared" si="1"/>
        <v>824579.55</v>
      </c>
      <c r="U53" s="107">
        <v>76</v>
      </c>
      <c r="V53" s="110">
        <v>319</v>
      </c>
      <c r="W53" s="120">
        <v>-9810.84</v>
      </c>
      <c r="X53" s="126"/>
      <c r="Y53" s="126">
        <v>-850.75</v>
      </c>
      <c r="Z53" s="131">
        <v>1</v>
      </c>
      <c r="AA53" s="139">
        <v>824579.55</v>
      </c>
      <c r="AB53" s="139">
        <v>-9810.84</v>
      </c>
      <c r="AC53" s="139"/>
      <c r="AD53" s="139">
        <v>-850.75</v>
      </c>
      <c r="AE53" s="155">
        <f t="shared" si="2"/>
        <v>0</v>
      </c>
      <c r="AF53" s="155">
        <f t="shared" si="3"/>
        <v>0</v>
      </c>
      <c r="AG53" s="156">
        <f t="shared" si="4"/>
        <v>0</v>
      </c>
      <c r="AH53" s="156">
        <f t="shared" si="5"/>
        <v>0</v>
      </c>
      <c r="AI53" s="141"/>
      <c r="AJ53" s="141"/>
      <c r="AK53" s="141"/>
      <c r="AL53" s="141"/>
      <c r="AM53" s="141"/>
      <c r="AN53" s="141"/>
    </row>
    <row r="54" spans="1:40" x14ac:dyDescent="0.25">
      <c r="A54" s="79">
        <v>5484</v>
      </c>
      <c r="B54" s="137" t="s">
        <v>124</v>
      </c>
      <c r="C54" s="102">
        <v>2129014.9900000002</v>
      </c>
      <c r="D54" s="102">
        <v>255931.75</v>
      </c>
      <c r="E54" s="100"/>
      <c r="F54" s="148"/>
      <c r="G54" s="102">
        <v>31895.599999999999</v>
      </c>
      <c r="H54" s="102">
        <v>2658.85</v>
      </c>
      <c r="I54" s="102"/>
      <c r="J54" s="102">
        <v>23138.720000000001</v>
      </c>
      <c r="K54" s="102">
        <v>6192.35</v>
      </c>
      <c r="L54" s="102">
        <v>199256.8</v>
      </c>
      <c r="M54" s="72">
        <f t="shared" si="0"/>
        <v>2648089.0600000005</v>
      </c>
      <c r="N54" s="106">
        <v>32793.65</v>
      </c>
      <c r="O54" s="106">
        <v>5997.1</v>
      </c>
      <c r="P54" s="106">
        <v>144022.6</v>
      </c>
      <c r="Q54" s="106">
        <v>23617.33</v>
      </c>
      <c r="R54" s="106">
        <v>88519.15</v>
      </c>
      <c r="S54" s="93">
        <v>3913.71</v>
      </c>
      <c r="T54" s="123">
        <f t="shared" si="1"/>
        <v>2946952.6000000006</v>
      </c>
      <c r="U54" s="107">
        <v>74</v>
      </c>
      <c r="V54" s="110">
        <v>1018</v>
      </c>
      <c r="W54" s="120">
        <v>-15238.01</v>
      </c>
      <c r="X54" s="126"/>
      <c r="Y54" s="126">
        <v>-32.799999999999997</v>
      </c>
      <c r="Z54" s="131">
        <v>1</v>
      </c>
      <c r="AA54" s="139">
        <v>2946952.6</v>
      </c>
      <c r="AB54" s="139">
        <v>-15238.01</v>
      </c>
      <c r="AC54" s="139"/>
      <c r="AD54" s="139">
        <v>-32.799999999999997</v>
      </c>
      <c r="AE54" s="155">
        <f t="shared" si="2"/>
        <v>0</v>
      </c>
      <c r="AF54" s="155">
        <f t="shared" si="3"/>
        <v>0</v>
      </c>
      <c r="AG54" s="156">
        <f t="shared" si="4"/>
        <v>0</v>
      </c>
      <c r="AH54" s="156">
        <f t="shared" si="5"/>
        <v>0</v>
      </c>
      <c r="AI54" s="141"/>
      <c r="AJ54" s="141"/>
      <c r="AK54" s="141"/>
      <c r="AL54" s="141"/>
      <c r="AM54" s="141"/>
      <c r="AN54" s="141"/>
    </row>
    <row r="55" spans="1:40" x14ac:dyDescent="0.25">
      <c r="A55" s="79">
        <v>5485</v>
      </c>
      <c r="B55" s="137" t="s">
        <v>125</v>
      </c>
      <c r="C55" s="102">
        <v>1424211.48</v>
      </c>
      <c r="D55" s="102">
        <v>174516.12</v>
      </c>
      <c r="E55" s="100"/>
      <c r="F55" s="148"/>
      <c r="G55" s="102">
        <v>37892.400000000001</v>
      </c>
      <c r="H55" s="102">
        <v>1033.75</v>
      </c>
      <c r="I55" s="102"/>
      <c r="J55" s="102">
        <v>887.65</v>
      </c>
      <c r="K55" s="102">
        <v>-244</v>
      </c>
      <c r="L55" s="102">
        <v>79438.55</v>
      </c>
      <c r="M55" s="72">
        <f t="shared" si="0"/>
        <v>1717735.95</v>
      </c>
      <c r="N55" s="106">
        <v>12308.85</v>
      </c>
      <c r="O55" s="106">
        <v>1.4</v>
      </c>
      <c r="P55" s="106">
        <v>85562.8</v>
      </c>
      <c r="Q55" s="106">
        <v>1394.72</v>
      </c>
      <c r="R55" s="106">
        <v>57300.15</v>
      </c>
      <c r="S55" s="93">
        <v>4408.8599999999997</v>
      </c>
      <c r="T55" s="123">
        <f t="shared" si="1"/>
        <v>1878712.73</v>
      </c>
      <c r="U55" s="107">
        <v>70</v>
      </c>
      <c r="V55" s="110">
        <v>445</v>
      </c>
      <c r="W55" s="120">
        <v>-9064.44</v>
      </c>
      <c r="X55" s="126"/>
      <c r="Y55" s="126">
        <v>-268.92</v>
      </c>
      <c r="Z55" s="131">
        <v>1</v>
      </c>
      <c r="AA55" s="139">
        <v>1878712.73</v>
      </c>
      <c r="AB55" s="139">
        <v>-9064.44</v>
      </c>
      <c r="AC55" s="139"/>
      <c r="AD55" s="139">
        <v>-268.92</v>
      </c>
      <c r="AE55" s="155">
        <f t="shared" si="2"/>
        <v>0</v>
      </c>
      <c r="AF55" s="155">
        <f t="shared" si="3"/>
        <v>0</v>
      </c>
      <c r="AG55" s="156">
        <f t="shared" si="4"/>
        <v>0</v>
      </c>
      <c r="AH55" s="156">
        <f t="shared" si="5"/>
        <v>0</v>
      </c>
      <c r="AI55" s="141"/>
      <c r="AJ55" s="141"/>
      <c r="AK55" s="141"/>
      <c r="AL55" s="141"/>
      <c r="AM55" s="141"/>
      <c r="AN55" s="141"/>
    </row>
    <row r="56" spans="1:40" x14ac:dyDescent="0.25">
      <c r="A56" s="79">
        <v>5486</v>
      </c>
      <c r="B56" s="137" t="s">
        <v>0</v>
      </c>
      <c r="C56" s="102">
        <v>1659115.49</v>
      </c>
      <c r="D56" s="102">
        <v>339466.74</v>
      </c>
      <c r="E56" s="100"/>
      <c r="F56" s="148"/>
      <c r="G56" s="102">
        <v>40384.65</v>
      </c>
      <c r="H56" s="102">
        <v>4801.1000000000004</v>
      </c>
      <c r="I56" s="102">
        <v>-34441</v>
      </c>
      <c r="J56" s="102">
        <v>35680.080000000002</v>
      </c>
      <c r="K56" s="102">
        <v>11348.3</v>
      </c>
      <c r="L56" s="102">
        <v>201357.5</v>
      </c>
      <c r="M56" s="72">
        <f t="shared" si="0"/>
        <v>2257712.8600000003</v>
      </c>
      <c r="N56" s="106">
        <v>49479.55</v>
      </c>
      <c r="O56" s="106">
        <v>31401.5</v>
      </c>
      <c r="P56" s="106">
        <v>129063</v>
      </c>
      <c r="Q56" s="106">
        <v>5560.12</v>
      </c>
      <c r="R56" s="106">
        <v>164204.70000000001</v>
      </c>
      <c r="S56" s="93">
        <v>5117.83</v>
      </c>
      <c r="T56" s="123">
        <f t="shared" si="1"/>
        <v>2642539.5600000005</v>
      </c>
      <c r="U56" s="107">
        <v>75</v>
      </c>
      <c r="V56" s="110">
        <v>1079</v>
      </c>
      <c r="W56" s="120">
        <v>-76024.160000000003</v>
      </c>
      <c r="X56" s="126"/>
      <c r="Y56" s="126">
        <v>-87.56</v>
      </c>
      <c r="Z56" s="131">
        <v>1</v>
      </c>
      <c r="AA56" s="139">
        <v>2642539.56</v>
      </c>
      <c r="AB56" s="139">
        <v>-76024.160000000003</v>
      </c>
      <c r="AC56" s="139"/>
      <c r="AD56" s="139">
        <v>-87.56</v>
      </c>
      <c r="AE56" s="155">
        <f t="shared" si="2"/>
        <v>0</v>
      </c>
      <c r="AF56" s="155">
        <f t="shared" si="3"/>
        <v>0</v>
      </c>
      <c r="AG56" s="156">
        <f t="shared" si="4"/>
        <v>0</v>
      </c>
      <c r="AH56" s="156">
        <f t="shared" si="5"/>
        <v>0</v>
      </c>
      <c r="AI56" s="141"/>
      <c r="AJ56" s="141"/>
      <c r="AK56" s="141"/>
      <c r="AL56" s="141"/>
      <c r="AM56" s="141"/>
      <c r="AN56" s="141"/>
    </row>
    <row r="57" spans="1:40" x14ac:dyDescent="0.25">
      <c r="A57" s="79">
        <v>5487</v>
      </c>
      <c r="B57" s="137" t="s">
        <v>1</v>
      </c>
      <c r="C57" s="102">
        <v>1043169.63</v>
      </c>
      <c r="D57" s="102">
        <v>121224.17</v>
      </c>
      <c r="E57" s="100"/>
      <c r="F57" s="148"/>
      <c r="G57" s="102">
        <v>5542.05</v>
      </c>
      <c r="H57" s="102">
        <v>39.65</v>
      </c>
      <c r="I57" s="102"/>
      <c r="J57" s="102">
        <v>331.33</v>
      </c>
      <c r="K57" s="102">
        <v>993.25</v>
      </c>
      <c r="L57" s="102">
        <v>84501.8</v>
      </c>
      <c r="M57" s="72">
        <f t="shared" si="0"/>
        <v>1255801.8800000001</v>
      </c>
      <c r="N57" s="106"/>
      <c r="O57" s="106">
        <v>1988.2</v>
      </c>
      <c r="P57" s="106">
        <v>24475</v>
      </c>
      <c r="Q57" s="106">
        <v>6371.44</v>
      </c>
      <c r="R57" s="106">
        <v>8625.2999999999993</v>
      </c>
      <c r="S57" s="93">
        <v>632.20000000000005</v>
      </c>
      <c r="T57" s="123">
        <f t="shared" si="1"/>
        <v>1297894.02</v>
      </c>
      <c r="U57" s="107">
        <v>75</v>
      </c>
      <c r="V57" s="110">
        <v>475</v>
      </c>
      <c r="W57" s="120">
        <v>-16121.17</v>
      </c>
      <c r="X57" s="126"/>
      <c r="Y57" s="126">
        <v>-1.21</v>
      </c>
      <c r="Z57" s="131">
        <v>1</v>
      </c>
      <c r="AA57" s="139">
        <v>1297894.02</v>
      </c>
      <c r="AB57" s="139">
        <v>-16121.17</v>
      </c>
      <c r="AC57" s="139"/>
      <c r="AD57" s="139">
        <v>-1.21</v>
      </c>
      <c r="AE57" s="155">
        <f t="shared" si="2"/>
        <v>0</v>
      </c>
      <c r="AF57" s="155">
        <f t="shared" si="3"/>
        <v>0</v>
      </c>
      <c r="AG57" s="156">
        <f t="shared" si="4"/>
        <v>0</v>
      </c>
      <c r="AH57" s="156">
        <f t="shared" si="5"/>
        <v>0</v>
      </c>
      <c r="AI57" s="141"/>
      <c r="AJ57" s="141"/>
      <c r="AK57" s="141"/>
      <c r="AL57" s="141"/>
      <c r="AM57" s="141"/>
      <c r="AN57" s="141"/>
    </row>
    <row r="58" spans="1:40" x14ac:dyDescent="0.25">
      <c r="A58" s="79">
        <v>5488</v>
      </c>
      <c r="B58" s="137" t="s">
        <v>2</v>
      </c>
      <c r="C58" s="102">
        <v>116463.69</v>
      </c>
      <c r="D58" s="102">
        <v>9517.4500000000007</v>
      </c>
      <c r="E58" s="100"/>
      <c r="F58" s="148"/>
      <c r="G58" s="102">
        <v>465.15</v>
      </c>
      <c r="H58" s="102">
        <v>155</v>
      </c>
      <c r="I58" s="102"/>
      <c r="J58" s="102">
        <v>-2075.6799999999998</v>
      </c>
      <c r="K58" s="102"/>
      <c r="L58" s="102">
        <v>8582</v>
      </c>
      <c r="M58" s="72">
        <f t="shared" si="0"/>
        <v>133107.60999999999</v>
      </c>
      <c r="N58" s="106"/>
      <c r="O58" s="106"/>
      <c r="P58" s="106"/>
      <c r="Q58" s="106"/>
      <c r="R58" s="106"/>
      <c r="S58" s="93">
        <v>70.239999999999995</v>
      </c>
      <c r="T58" s="123">
        <f t="shared" si="1"/>
        <v>133177.84999999998</v>
      </c>
      <c r="U58" s="107">
        <v>77</v>
      </c>
      <c r="V58" s="110">
        <v>60</v>
      </c>
      <c r="W58" s="120">
        <v>-12.59</v>
      </c>
      <c r="X58" s="126"/>
      <c r="Y58" s="126">
        <v>-17.96</v>
      </c>
      <c r="Z58" s="131">
        <v>1</v>
      </c>
      <c r="AA58" s="139">
        <v>133177.85</v>
      </c>
      <c r="AB58" s="139">
        <v>-12.59</v>
      </c>
      <c r="AC58" s="139"/>
      <c r="AD58" s="139">
        <v>-17.96</v>
      </c>
      <c r="AE58" s="155">
        <f t="shared" si="2"/>
        <v>0</v>
      </c>
      <c r="AF58" s="155">
        <f t="shared" si="3"/>
        <v>0</v>
      </c>
      <c r="AG58" s="156">
        <f t="shared" si="4"/>
        <v>0</v>
      </c>
      <c r="AH58" s="156">
        <f t="shared" si="5"/>
        <v>0</v>
      </c>
      <c r="AI58" s="141"/>
      <c r="AJ58" s="141"/>
      <c r="AK58" s="141"/>
      <c r="AL58" s="141"/>
      <c r="AM58" s="141"/>
      <c r="AN58" s="141"/>
    </row>
    <row r="59" spans="1:40" x14ac:dyDescent="0.25">
      <c r="A59" s="79">
        <v>5489</v>
      </c>
      <c r="B59" s="137" t="s">
        <v>3</v>
      </c>
      <c r="C59" s="102">
        <v>1722710.11</v>
      </c>
      <c r="D59" s="102">
        <v>717822.44</v>
      </c>
      <c r="E59" s="100"/>
      <c r="F59" s="148"/>
      <c r="G59" s="144">
        <v>152718.20000000001</v>
      </c>
      <c r="H59" s="144">
        <v>82003.850000000006</v>
      </c>
      <c r="I59" s="102"/>
      <c r="J59" s="102">
        <v>80272.08</v>
      </c>
      <c r="K59" s="102">
        <v>6591.5</v>
      </c>
      <c r="L59" s="102">
        <v>299794.45</v>
      </c>
      <c r="M59" s="72">
        <f t="shared" si="0"/>
        <v>3061912.6300000004</v>
      </c>
      <c r="N59" s="145">
        <v>165302.79999999999</v>
      </c>
      <c r="O59" s="106"/>
      <c r="P59" s="106">
        <v>165655.6</v>
      </c>
      <c r="Q59" s="106">
        <v>11010.02</v>
      </c>
      <c r="R59" s="106">
        <v>118495.25</v>
      </c>
      <c r="S59" s="144">
        <v>26585.1</v>
      </c>
      <c r="T59" s="123">
        <f t="shared" si="1"/>
        <v>3548961.4000000004</v>
      </c>
      <c r="U59" s="107">
        <v>59.5</v>
      </c>
      <c r="V59" s="110">
        <v>795</v>
      </c>
      <c r="W59" s="120">
        <v>-23124.43</v>
      </c>
      <c r="X59" s="126"/>
      <c r="Y59" s="126">
        <v>-49027.49</v>
      </c>
      <c r="Z59" s="131">
        <v>1</v>
      </c>
      <c r="AA59" s="139">
        <v>3548961.4</v>
      </c>
      <c r="AB59" s="139">
        <v>-23124.43</v>
      </c>
      <c r="AC59" s="139"/>
      <c r="AD59" s="139">
        <v>-49027.49</v>
      </c>
      <c r="AE59" s="155">
        <f t="shared" si="2"/>
        <v>0</v>
      </c>
      <c r="AF59" s="155">
        <f t="shared" si="3"/>
        <v>0</v>
      </c>
      <c r="AG59" s="156">
        <f t="shared" si="4"/>
        <v>0</v>
      </c>
      <c r="AH59" s="156">
        <f t="shared" si="5"/>
        <v>0</v>
      </c>
      <c r="AI59" s="141"/>
      <c r="AJ59" s="141"/>
      <c r="AK59" s="141"/>
      <c r="AL59" s="141"/>
      <c r="AM59" s="141"/>
      <c r="AN59" s="141"/>
    </row>
    <row r="60" spans="1:40" x14ac:dyDescent="0.25">
      <c r="A60" s="79">
        <v>5490</v>
      </c>
      <c r="B60" s="137" t="s">
        <v>4</v>
      </c>
      <c r="C60" s="102">
        <v>574735.82999999996</v>
      </c>
      <c r="D60" s="102">
        <v>87372.76</v>
      </c>
      <c r="E60" s="100"/>
      <c r="F60" s="148"/>
      <c r="G60" s="102">
        <v>3474.35</v>
      </c>
      <c r="H60" s="102">
        <v>245.7</v>
      </c>
      <c r="I60" s="102"/>
      <c r="J60" s="102">
        <v>2071.5300000000002</v>
      </c>
      <c r="K60" s="102"/>
      <c r="L60" s="102">
        <v>47397.65</v>
      </c>
      <c r="M60" s="72">
        <f t="shared" si="0"/>
        <v>715297.82</v>
      </c>
      <c r="N60" s="106"/>
      <c r="O60" s="106"/>
      <c r="P60" s="106">
        <v>11853.3</v>
      </c>
      <c r="Q60" s="106"/>
      <c r="R60" s="106">
        <v>26881</v>
      </c>
      <c r="S60" s="93">
        <v>421.34</v>
      </c>
      <c r="T60" s="123">
        <f t="shared" si="1"/>
        <v>754453.46</v>
      </c>
      <c r="U60" s="107">
        <v>77.5</v>
      </c>
      <c r="V60" s="110">
        <v>301</v>
      </c>
      <c r="W60" s="120">
        <v>-13441.41</v>
      </c>
      <c r="X60" s="126"/>
      <c r="Y60" s="126">
        <v>-368</v>
      </c>
      <c r="Z60" s="131">
        <v>1</v>
      </c>
      <c r="AA60" s="139">
        <v>754453.46</v>
      </c>
      <c r="AB60" s="139">
        <v>-13441.41</v>
      </c>
      <c r="AC60" s="139"/>
      <c r="AD60" s="139">
        <v>-368</v>
      </c>
      <c r="AE60" s="155">
        <f t="shared" si="2"/>
        <v>0</v>
      </c>
      <c r="AF60" s="155">
        <f t="shared" si="3"/>
        <v>0</v>
      </c>
      <c r="AG60" s="156">
        <f t="shared" si="4"/>
        <v>0</v>
      </c>
      <c r="AH60" s="156">
        <f t="shared" si="5"/>
        <v>0</v>
      </c>
      <c r="AI60" s="141"/>
      <c r="AJ60" s="141"/>
      <c r="AK60" s="141"/>
      <c r="AL60" s="141"/>
      <c r="AM60" s="141"/>
      <c r="AN60" s="141"/>
    </row>
    <row r="61" spans="1:40" x14ac:dyDescent="0.25">
      <c r="A61" s="79">
        <v>5491</v>
      </c>
      <c r="B61" s="137" t="s">
        <v>145</v>
      </c>
      <c r="C61" s="102">
        <v>817094.95</v>
      </c>
      <c r="D61" s="102">
        <v>111597.05</v>
      </c>
      <c r="E61" s="100"/>
      <c r="F61" s="148">
        <v>2640</v>
      </c>
      <c r="G61" s="102">
        <v>3796.75</v>
      </c>
      <c r="H61" s="102">
        <v>1928.45</v>
      </c>
      <c r="I61" s="102"/>
      <c r="J61" s="102">
        <v>14479.83</v>
      </c>
      <c r="K61" s="102">
        <v>-1278.5</v>
      </c>
      <c r="L61" s="102">
        <v>90714.25</v>
      </c>
      <c r="M61" s="72">
        <f t="shared" si="0"/>
        <v>1040972.7799999999</v>
      </c>
      <c r="N61" s="106">
        <v>3858.55</v>
      </c>
      <c r="O61" s="106"/>
      <c r="P61" s="106">
        <v>38874</v>
      </c>
      <c r="Q61" s="106">
        <v>1150.07</v>
      </c>
      <c r="R61" s="106">
        <v>6422.8</v>
      </c>
      <c r="S61" s="93">
        <v>648.45000000000005</v>
      </c>
      <c r="T61" s="123">
        <f t="shared" si="1"/>
        <v>1091926.6500000001</v>
      </c>
      <c r="U61" s="107">
        <v>76</v>
      </c>
      <c r="V61" s="110">
        <v>508</v>
      </c>
      <c r="W61" s="120">
        <v>-5240.1099999999997</v>
      </c>
      <c r="X61" s="126"/>
      <c r="Y61" s="126">
        <v>-212.45</v>
      </c>
      <c r="Z61" s="131">
        <v>1</v>
      </c>
      <c r="AA61" s="139">
        <v>1091926.6499999999</v>
      </c>
      <c r="AB61" s="139">
        <v>-5240.1099999999997</v>
      </c>
      <c r="AC61" s="139"/>
      <c r="AD61" s="139">
        <v>-212.45</v>
      </c>
      <c r="AE61" s="155">
        <f t="shared" si="2"/>
        <v>0</v>
      </c>
      <c r="AF61" s="155">
        <f t="shared" si="3"/>
        <v>0</v>
      </c>
      <c r="AG61" s="156">
        <f t="shared" si="4"/>
        <v>0</v>
      </c>
      <c r="AH61" s="156">
        <f t="shared" si="5"/>
        <v>0</v>
      </c>
      <c r="AI61" s="141"/>
      <c r="AJ61" s="141"/>
      <c r="AK61" s="141"/>
      <c r="AL61" s="141"/>
      <c r="AM61" s="141"/>
      <c r="AN61" s="141"/>
    </row>
    <row r="62" spans="1:40" x14ac:dyDescent="0.25">
      <c r="A62" s="79">
        <v>5492</v>
      </c>
      <c r="B62" s="137" t="s">
        <v>146</v>
      </c>
      <c r="C62" s="102">
        <v>6199342.6900000004</v>
      </c>
      <c r="D62" s="102">
        <v>4598190.0199999996</v>
      </c>
      <c r="E62" s="100"/>
      <c r="F62" s="148"/>
      <c r="G62" s="102">
        <v>58991.35</v>
      </c>
      <c r="H62" s="102">
        <v>2581.15</v>
      </c>
      <c r="I62" s="102"/>
      <c r="J62" s="102">
        <v>111168.97</v>
      </c>
      <c r="K62" s="102">
        <v>3090.45</v>
      </c>
      <c r="L62" s="102">
        <v>74920.649999999994</v>
      </c>
      <c r="M62" s="72">
        <f t="shared" si="0"/>
        <v>11048285.280000001</v>
      </c>
      <c r="N62" s="106">
        <v>5465.05</v>
      </c>
      <c r="O62" s="106">
        <v>206723</v>
      </c>
      <c r="P62" s="106">
        <v>102410.35</v>
      </c>
      <c r="Q62" s="106">
        <v>2782.2</v>
      </c>
      <c r="R62" s="106">
        <v>111182.9</v>
      </c>
      <c r="S62" s="93">
        <v>6973.83</v>
      </c>
      <c r="T62" s="123">
        <f t="shared" si="1"/>
        <v>11483822.610000001</v>
      </c>
      <c r="U62" s="107">
        <v>64</v>
      </c>
      <c r="V62" s="110">
        <v>981</v>
      </c>
      <c r="W62" s="120">
        <v>-11961.08</v>
      </c>
      <c r="X62" s="126"/>
      <c r="Y62" s="126">
        <v>-3713.94</v>
      </c>
      <c r="Z62" s="131">
        <v>0.3</v>
      </c>
      <c r="AA62" s="139">
        <v>11483822.609999999</v>
      </c>
      <c r="AB62" s="139">
        <v>-11961.08</v>
      </c>
      <c r="AC62" s="139"/>
      <c r="AD62" s="139">
        <v>-3713.94</v>
      </c>
      <c r="AE62" s="155">
        <f t="shared" si="2"/>
        <v>0</v>
      </c>
      <c r="AF62" s="155">
        <f t="shared" si="3"/>
        <v>0</v>
      </c>
      <c r="AG62" s="156">
        <f t="shared" si="4"/>
        <v>0</v>
      </c>
      <c r="AH62" s="156">
        <f t="shared" si="5"/>
        <v>0</v>
      </c>
      <c r="AI62" s="141"/>
      <c r="AJ62" s="141"/>
      <c r="AK62" s="141"/>
      <c r="AL62" s="141"/>
      <c r="AM62" s="141"/>
      <c r="AN62" s="141"/>
    </row>
    <row r="63" spans="1:40" x14ac:dyDescent="0.25">
      <c r="A63" s="79">
        <v>5493</v>
      </c>
      <c r="B63" s="137" t="s">
        <v>147</v>
      </c>
      <c r="C63" s="102">
        <v>809398.85</v>
      </c>
      <c r="D63" s="102">
        <v>84750.25</v>
      </c>
      <c r="E63" s="100"/>
      <c r="F63" s="148"/>
      <c r="G63" s="102">
        <v>4348.2</v>
      </c>
      <c r="H63" s="102">
        <v>2054.4499999999998</v>
      </c>
      <c r="I63" s="102"/>
      <c r="J63" s="102">
        <v>6486.06</v>
      </c>
      <c r="K63" s="102">
        <v>3388.55</v>
      </c>
      <c r="L63" s="102">
        <v>52860.75</v>
      </c>
      <c r="M63" s="72">
        <f t="shared" si="0"/>
        <v>963287.11</v>
      </c>
      <c r="N63" s="106">
        <v>62150.05</v>
      </c>
      <c r="O63" s="106">
        <v>43775.5</v>
      </c>
      <c r="P63" s="106">
        <v>29890.05</v>
      </c>
      <c r="Q63" s="106">
        <v>2314.0100000000002</v>
      </c>
      <c r="R63" s="106">
        <v>80673.899999999994</v>
      </c>
      <c r="S63" s="93">
        <v>725.18</v>
      </c>
      <c r="T63" s="123">
        <f t="shared" si="1"/>
        <v>1182815.8</v>
      </c>
      <c r="U63" s="107">
        <v>73</v>
      </c>
      <c r="V63" s="110">
        <v>480</v>
      </c>
      <c r="W63" s="120">
        <v>-9727.34</v>
      </c>
      <c r="X63" s="126"/>
      <c r="Y63" s="126">
        <v>-296.35000000000002</v>
      </c>
      <c r="Z63" s="131">
        <v>0.65</v>
      </c>
      <c r="AA63" s="139">
        <v>1182815.8</v>
      </c>
      <c r="AB63" s="139">
        <v>-9727.34</v>
      </c>
      <c r="AC63" s="139"/>
      <c r="AD63" s="139">
        <v>-296.35000000000002</v>
      </c>
      <c r="AE63" s="155">
        <f t="shared" si="2"/>
        <v>0</v>
      </c>
      <c r="AF63" s="155">
        <f t="shared" si="3"/>
        <v>0</v>
      </c>
      <c r="AG63" s="156">
        <f t="shared" si="4"/>
        <v>0</v>
      </c>
      <c r="AH63" s="156">
        <f t="shared" si="5"/>
        <v>0</v>
      </c>
      <c r="AI63" s="141"/>
      <c r="AJ63" s="141"/>
      <c r="AK63" s="141"/>
      <c r="AL63" s="141"/>
      <c r="AM63" s="141"/>
      <c r="AN63" s="141"/>
    </row>
    <row r="64" spans="1:40" x14ac:dyDescent="0.25">
      <c r="A64" s="79">
        <v>5494</v>
      </c>
      <c r="B64" s="137" t="s">
        <v>148</v>
      </c>
      <c r="C64" s="102">
        <v>2549327.81</v>
      </c>
      <c r="D64" s="102">
        <v>296541.77</v>
      </c>
      <c r="E64" s="100"/>
      <c r="F64" s="148"/>
      <c r="G64" s="102">
        <v>53027.45</v>
      </c>
      <c r="H64" s="102">
        <v>3144.8</v>
      </c>
      <c r="I64" s="102"/>
      <c r="J64" s="102">
        <v>46314.76</v>
      </c>
      <c r="K64" s="102">
        <v>2634.4</v>
      </c>
      <c r="L64" s="102">
        <v>243716.25</v>
      </c>
      <c r="M64" s="72">
        <f t="shared" si="0"/>
        <v>3194707.2399999998</v>
      </c>
      <c r="N64" s="106">
        <v>12887.05</v>
      </c>
      <c r="O64" s="106"/>
      <c r="P64" s="106">
        <v>412908.65</v>
      </c>
      <c r="Q64" s="106">
        <v>4712.0200000000004</v>
      </c>
      <c r="R64" s="106">
        <v>83414.5</v>
      </c>
      <c r="S64" s="93">
        <v>6362.19</v>
      </c>
      <c r="T64" s="123">
        <f t="shared" si="1"/>
        <v>3714991.6499999994</v>
      </c>
      <c r="U64" s="107">
        <v>73</v>
      </c>
      <c r="V64" s="110">
        <v>1185</v>
      </c>
      <c r="W64" s="120">
        <v>-38686.959999999999</v>
      </c>
      <c r="X64" s="126"/>
      <c r="Y64" s="126">
        <v>-1118.1500000000001</v>
      </c>
      <c r="Z64" s="131">
        <v>1.05</v>
      </c>
      <c r="AA64" s="139">
        <v>3714991.65</v>
      </c>
      <c r="AB64" s="139">
        <v>-38686.959999999999</v>
      </c>
      <c r="AC64" s="139"/>
      <c r="AD64" s="139">
        <v>-1118.1500000000001</v>
      </c>
      <c r="AE64" s="155">
        <f t="shared" si="2"/>
        <v>0</v>
      </c>
      <c r="AF64" s="155">
        <f t="shared" si="3"/>
        <v>0</v>
      </c>
      <c r="AG64" s="156">
        <f t="shared" si="4"/>
        <v>0</v>
      </c>
      <c r="AH64" s="156">
        <f t="shared" si="5"/>
        <v>0</v>
      </c>
      <c r="AI64" s="141"/>
      <c r="AJ64" s="141"/>
      <c r="AK64" s="141"/>
      <c r="AL64" s="141"/>
      <c r="AM64" s="141"/>
      <c r="AN64" s="141"/>
    </row>
    <row r="65" spans="1:40" x14ac:dyDescent="0.25">
      <c r="A65" s="79">
        <v>5495</v>
      </c>
      <c r="B65" s="137" t="s">
        <v>149</v>
      </c>
      <c r="C65" s="102">
        <v>5603594.8700000001</v>
      </c>
      <c r="D65" s="102">
        <v>597312.48</v>
      </c>
      <c r="E65" s="100"/>
      <c r="F65" s="148"/>
      <c r="G65" s="102">
        <v>136985.25</v>
      </c>
      <c r="H65" s="102">
        <v>5512.1</v>
      </c>
      <c r="I65" s="102">
        <v>76501.600000000006</v>
      </c>
      <c r="J65" s="102">
        <v>145240.63</v>
      </c>
      <c r="K65" s="102">
        <v>82139.850000000006</v>
      </c>
      <c r="L65" s="102">
        <v>496763.95</v>
      </c>
      <c r="M65" s="72">
        <f t="shared" si="0"/>
        <v>7144050.7299999986</v>
      </c>
      <c r="N65" s="106">
        <v>268180.65000000002</v>
      </c>
      <c r="O65" s="106">
        <v>15468.7</v>
      </c>
      <c r="P65" s="106">
        <v>258107.75</v>
      </c>
      <c r="Q65" s="106">
        <v>26975.93</v>
      </c>
      <c r="R65" s="106">
        <v>230226.7</v>
      </c>
      <c r="S65" s="93">
        <v>16139.55</v>
      </c>
      <c r="T65" s="123">
        <f t="shared" si="1"/>
        <v>7959150.0099999988</v>
      </c>
      <c r="U65" s="107">
        <v>74</v>
      </c>
      <c r="V65" s="110">
        <v>3210</v>
      </c>
      <c r="W65" s="120">
        <v>-132239.49</v>
      </c>
      <c r="X65" s="126"/>
      <c r="Y65" s="126">
        <v>-1652.23</v>
      </c>
      <c r="Z65" s="131">
        <v>1</v>
      </c>
      <c r="AA65" s="139">
        <v>7959150.0099999998</v>
      </c>
      <c r="AB65" s="139">
        <v>-132239.49</v>
      </c>
      <c r="AC65" s="139"/>
      <c r="AD65" s="139">
        <v>-1652.23</v>
      </c>
      <c r="AE65" s="155">
        <f t="shared" si="2"/>
        <v>0</v>
      </c>
      <c r="AF65" s="155">
        <f t="shared" si="3"/>
        <v>0</v>
      </c>
      <c r="AG65" s="156">
        <f t="shared" si="4"/>
        <v>0</v>
      </c>
      <c r="AH65" s="156">
        <f t="shared" si="5"/>
        <v>0</v>
      </c>
      <c r="AI65" s="141"/>
      <c r="AJ65" s="141"/>
      <c r="AK65" s="141"/>
      <c r="AL65" s="141"/>
      <c r="AM65" s="141"/>
      <c r="AN65" s="141"/>
    </row>
    <row r="66" spans="1:40" x14ac:dyDescent="0.25">
      <c r="A66" s="79">
        <v>5496</v>
      </c>
      <c r="B66" s="137" t="s">
        <v>150</v>
      </c>
      <c r="C66" s="144">
        <v>3333834.7600000002</v>
      </c>
      <c r="D66" s="102">
        <v>348087.48</v>
      </c>
      <c r="E66" s="100"/>
      <c r="F66" s="148"/>
      <c r="G66" s="102">
        <v>102687.4</v>
      </c>
      <c r="H66" s="102">
        <v>9003.35</v>
      </c>
      <c r="I66" s="102"/>
      <c r="J66" s="102">
        <v>38286.129999999997</v>
      </c>
      <c r="K66" s="102">
        <v>18148.95</v>
      </c>
      <c r="L66" s="102">
        <v>349424.7</v>
      </c>
      <c r="M66" s="72">
        <f t="shared" si="0"/>
        <v>4199472.7700000005</v>
      </c>
      <c r="N66" s="106">
        <v>104386.05</v>
      </c>
      <c r="O66" s="106">
        <v>28508.799999999999</v>
      </c>
      <c r="P66" s="106">
        <v>197617.55</v>
      </c>
      <c r="Q66" s="106">
        <v>465517.47</v>
      </c>
      <c r="R66" s="106">
        <v>201141.7</v>
      </c>
      <c r="S66" s="93">
        <v>12650.33</v>
      </c>
      <c r="T66" s="123">
        <f t="shared" si="1"/>
        <v>5209294.67</v>
      </c>
      <c r="U66" s="107">
        <v>69.5</v>
      </c>
      <c r="V66" s="110">
        <v>1890</v>
      </c>
      <c r="W66" s="120">
        <v>-766849.75</v>
      </c>
      <c r="X66" s="126"/>
      <c r="Y66" s="126">
        <v>-170.96</v>
      </c>
      <c r="Z66" s="131">
        <v>1</v>
      </c>
      <c r="AA66" s="139">
        <v>5209294.67</v>
      </c>
      <c r="AB66" s="139">
        <v>-766849.75</v>
      </c>
      <c r="AC66" s="139"/>
      <c r="AD66" s="139">
        <v>-170.96</v>
      </c>
      <c r="AE66" s="155">
        <f t="shared" si="2"/>
        <v>0</v>
      </c>
      <c r="AF66" s="155">
        <f t="shared" si="3"/>
        <v>0</v>
      </c>
      <c r="AG66" s="156">
        <f t="shared" si="4"/>
        <v>0</v>
      </c>
      <c r="AH66" s="156">
        <f t="shared" si="5"/>
        <v>0</v>
      </c>
      <c r="AI66" s="141"/>
      <c r="AJ66" s="141"/>
      <c r="AK66" s="141"/>
      <c r="AL66" s="141"/>
      <c r="AM66" s="141"/>
      <c r="AN66" s="141"/>
    </row>
    <row r="67" spans="1:40" x14ac:dyDescent="0.25">
      <c r="A67" s="79">
        <v>5497</v>
      </c>
      <c r="B67" s="137" t="s">
        <v>151</v>
      </c>
      <c r="C67" s="102">
        <v>1177437.97</v>
      </c>
      <c r="D67" s="102">
        <v>116482.34</v>
      </c>
      <c r="E67" s="100"/>
      <c r="F67" s="148"/>
      <c r="G67" s="102">
        <v>3777.1</v>
      </c>
      <c r="H67" s="102">
        <v>1620.05</v>
      </c>
      <c r="I67" s="102"/>
      <c r="J67" s="102">
        <v>46697.02</v>
      </c>
      <c r="K67" s="102">
        <v>3863.6</v>
      </c>
      <c r="L67" s="102">
        <v>133394.5</v>
      </c>
      <c r="M67" s="72">
        <f t="shared" si="0"/>
        <v>1483272.5800000003</v>
      </c>
      <c r="N67" s="106">
        <v>218566.05</v>
      </c>
      <c r="O67" s="106">
        <v>371.8</v>
      </c>
      <c r="P67" s="106">
        <v>27720</v>
      </c>
      <c r="Q67" s="106">
        <v>8088.05</v>
      </c>
      <c r="R67" s="106">
        <v>18644.8</v>
      </c>
      <c r="S67" s="93">
        <v>611.29</v>
      </c>
      <c r="T67" s="123">
        <f t="shared" si="1"/>
        <v>1757274.5700000005</v>
      </c>
      <c r="U67" s="107">
        <v>66</v>
      </c>
      <c r="V67" s="110">
        <v>849</v>
      </c>
      <c r="W67" s="120">
        <v>-23118.81</v>
      </c>
      <c r="X67" s="126"/>
      <c r="Y67" s="126">
        <v>-122.15</v>
      </c>
      <c r="Z67" s="131">
        <v>1</v>
      </c>
      <c r="AA67" s="139">
        <v>1757274.57</v>
      </c>
      <c r="AB67" s="139">
        <v>-23118.81</v>
      </c>
      <c r="AC67" s="139"/>
      <c r="AD67" s="139">
        <v>-122.15</v>
      </c>
      <c r="AE67" s="155">
        <f t="shared" si="2"/>
        <v>0</v>
      </c>
      <c r="AF67" s="155">
        <f t="shared" si="3"/>
        <v>0</v>
      </c>
      <c r="AG67" s="156">
        <f t="shared" si="4"/>
        <v>0</v>
      </c>
      <c r="AH67" s="156">
        <f t="shared" si="5"/>
        <v>0</v>
      </c>
      <c r="AI67" s="141"/>
      <c r="AJ67" s="141"/>
      <c r="AK67" s="141"/>
      <c r="AL67" s="141"/>
      <c r="AM67" s="141"/>
      <c r="AN67" s="141"/>
    </row>
    <row r="68" spans="1:40" x14ac:dyDescent="0.25">
      <c r="A68" s="79">
        <v>5498</v>
      </c>
      <c r="B68" s="137" t="s">
        <v>152</v>
      </c>
      <c r="C68" s="102">
        <v>3886748.79</v>
      </c>
      <c r="D68" s="102">
        <v>422611.84</v>
      </c>
      <c r="E68" s="100"/>
      <c r="F68" s="148"/>
      <c r="G68" s="102">
        <v>96073.65</v>
      </c>
      <c r="H68" s="102">
        <v>8165.6</v>
      </c>
      <c r="I68" s="102"/>
      <c r="J68" s="102">
        <v>130280.65</v>
      </c>
      <c r="K68" s="102">
        <v>36142.65</v>
      </c>
      <c r="L68" s="102">
        <v>412318.85</v>
      </c>
      <c r="M68" s="72">
        <f t="shared" si="0"/>
        <v>4992342.03</v>
      </c>
      <c r="N68" s="106">
        <v>71417.3</v>
      </c>
      <c r="O68" s="106"/>
      <c r="P68" s="106">
        <v>189677.9</v>
      </c>
      <c r="Q68" s="106">
        <v>19513.57</v>
      </c>
      <c r="R68" s="106">
        <v>61249.3</v>
      </c>
      <c r="S68" s="93">
        <v>11806.36</v>
      </c>
      <c r="T68" s="123">
        <f t="shared" si="1"/>
        <v>5346006.4600000009</v>
      </c>
      <c r="U68" s="107">
        <v>66</v>
      </c>
      <c r="V68" s="110">
        <v>2620</v>
      </c>
      <c r="W68" s="120">
        <v>-94105.54</v>
      </c>
      <c r="X68" s="126"/>
      <c r="Y68" s="126">
        <v>-534.58000000000004</v>
      </c>
      <c r="Z68" s="131">
        <v>1</v>
      </c>
      <c r="AA68" s="139">
        <v>5346006.46</v>
      </c>
      <c r="AB68" s="139">
        <v>-94105.54</v>
      </c>
      <c r="AC68" s="139"/>
      <c r="AD68" s="139">
        <v>-534.58000000000004</v>
      </c>
      <c r="AE68" s="155">
        <f t="shared" si="2"/>
        <v>0</v>
      </c>
      <c r="AF68" s="155">
        <f t="shared" si="3"/>
        <v>0</v>
      </c>
      <c r="AG68" s="156">
        <f t="shared" si="4"/>
        <v>0</v>
      </c>
      <c r="AH68" s="156">
        <f t="shared" si="5"/>
        <v>0</v>
      </c>
      <c r="AI68" s="141"/>
      <c r="AJ68" s="141"/>
      <c r="AK68" s="141"/>
      <c r="AL68" s="141"/>
      <c r="AM68" s="141"/>
      <c r="AN68" s="141"/>
    </row>
    <row r="69" spans="1:40" x14ac:dyDescent="0.25">
      <c r="A69" s="79">
        <v>5499</v>
      </c>
      <c r="B69" s="137" t="s">
        <v>153</v>
      </c>
      <c r="C69" s="102">
        <v>943191.74</v>
      </c>
      <c r="D69" s="102">
        <v>159897.18</v>
      </c>
      <c r="E69" s="100"/>
      <c r="F69" s="148"/>
      <c r="G69" s="102">
        <v>27081.75</v>
      </c>
      <c r="H69" s="102">
        <v>1052.95</v>
      </c>
      <c r="I69" s="102"/>
      <c r="J69" s="102">
        <v>18119.009999999998</v>
      </c>
      <c r="K69" s="102"/>
      <c r="L69" s="102">
        <v>98308.6</v>
      </c>
      <c r="M69" s="72">
        <f t="shared" si="0"/>
        <v>1247651.23</v>
      </c>
      <c r="N69" s="106">
        <v>17980.25</v>
      </c>
      <c r="O69" s="106">
        <v>162468</v>
      </c>
      <c r="P69" s="106">
        <v>153674.4</v>
      </c>
      <c r="Q69" s="106">
        <v>3622.18</v>
      </c>
      <c r="R69" s="106">
        <v>122420.65</v>
      </c>
      <c r="S69" s="93">
        <v>3186.6</v>
      </c>
      <c r="T69" s="123">
        <f t="shared" si="1"/>
        <v>1711003.3099999998</v>
      </c>
      <c r="U69" s="107">
        <v>68.5</v>
      </c>
      <c r="V69" s="110">
        <v>491</v>
      </c>
      <c r="W69" s="120">
        <v>-4300.05</v>
      </c>
      <c r="X69" s="126"/>
      <c r="Y69" s="126">
        <v>-795.02</v>
      </c>
      <c r="Z69" s="131">
        <v>1</v>
      </c>
      <c r="AA69" s="139">
        <v>1711003.31</v>
      </c>
      <c r="AB69" s="139">
        <v>-4300.05</v>
      </c>
      <c r="AC69" s="139"/>
      <c r="AD69" s="139">
        <v>-795.02</v>
      </c>
      <c r="AE69" s="155">
        <f t="shared" si="2"/>
        <v>0</v>
      </c>
      <c r="AF69" s="155">
        <f t="shared" si="3"/>
        <v>0</v>
      </c>
      <c r="AG69" s="156">
        <f t="shared" si="4"/>
        <v>0</v>
      </c>
      <c r="AH69" s="156">
        <f t="shared" si="5"/>
        <v>0</v>
      </c>
      <c r="AI69" s="141"/>
      <c r="AJ69" s="141"/>
      <c r="AK69" s="141"/>
      <c r="AL69" s="141"/>
      <c r="AM69" s="141"/>
      <c r="AN69" s="141"/>
    </row>
    <row r="70" spans="1:40" x14ac:dyDescent="0.25">
      <c r="A70" s="79">
        <v>5500</v>
      </c>
      <c r="B70" s="137" t="s">
        <v>154</v>
      </c>
      <c r="C70" s="102">
        <v>390105.12</v>
      </c>
      <c r="D70" s="102">
        <v>96738.65</v>
      </c>
      <c r="E70" s="100"/>
      <c r="F70" s="148"/>
      <c r="G70" s="102">
        <v>882.4</v>
      </c>
      <c r="H70" s="102">
        <v>789.45</v>
      </c>
      <c r="I70" s="102"/>
      <c r="J70" s="102">
        <v>5385.62</v>
      </c>
      <c r="K70" s="102">
        <v>469.95</v>
      </c>
      <c r="L70" s="102">
        <v>50664.5</v>
      </c>
      <c r="M70" s="72">
        <f t="shared" ref="M70:M133" si="6">SUM(C70:L70)</f>
        <v>545035.69000000006</v>
      </c>
      <c r="N70" s="106">
        <v>497.35</v>
      </c>
      <c r="O70" s="106">
        <v>2968</v>
      </c>
      <c r="P70" s="106">
        <v>58152.6</v>
      </c>
      <c r="Q70" s="106">
        <v>540.62</v>
      </c>
      <c r="R70" s="106">
        <v>47094.400000000001</v>
      </c>
      <c r="S70" s="93">
        <v>189.36</v>
      </c>
      <c r="T70" s="123">
        <f t="shared" si="1"/>
        <v>654478.02</v>
      </c>
      <c r="U70" s="107">
        <v>73</v>
      </c>
      <c r="V70" s="110">
        <v>220</v>
      </c>
      <c r="W70" s="120">
        <v>-9410.67</v>
      </c>
      <c r="X70" s="126"/>
      <c r="Y70" s="126">
        <v>-94.4</v>
      </c>
      <c r="Z70" s="131">
        <v>1.2</v>
      </c>
      <c r="AA70" s="139">
        <v>654478.02</v>
      </c>
      <c r="AB70" s="139">
        <v>-9410.67</v>
      </c>
      <c r="AC70" s="139"/>
      <c r="AD70" s="139">
        <v>-94.4</v>
      </c>
      <c r="AE70" s="155">
        <f t="shared" si="2"/>
        <v>0</v>
      </c>
      <c r="AF70" s="155">
        <f t="shared" si="3"/>
        <v>0</v>
      </c>
      <c r="AG70" s="156">
        <f t="shared" si="4"/>
        <v>0</v>
      </c>
      <c r="AH70" s="156">
        <f t="shared" si="5"/>
        <v>0</v>
      </c>
      <c r="AI70" s="141"/>
      <c r="AJ70" s="141"/>
      <c r="AK70" s="141"/>
      <c r="AL70" s="141"/>
      <c r="AM70" s="141"/>
      <c r="AN70" s="141"/>
    </row>
    <row r="71" spans="1:40" x14ac:dyDescent="0.25">
      <c r="A71" s="79">
        <v>5501</v>
      </c>
      <c r="B71" s="137" t="s">
        <v>155</v>
      </c>
      <c r="C71" s="102">
        <v>2602889.13</v>
      </c>
      <c r="D71" s="102">
        <v>36100.81</v>
      </c>
      <c r="E71" s="100"/>
      <c r="F71" s="148"/>
      <c r="G71" s="102">
        <v>112626.8</v>
      </c>
      <c r="H71" s="102">
        <v>776.05</v>
      </c>
      <c r="I71" s="102"/>
      <c r="J71" s="102">
        <v>-15312.01</v>
      </c>
      <c r="K71" s="102"/>
      <c r="L71" s="102">
        <v>234399.4</v>
      </c>
      <c r="M71" s="72">
        <f t="shared" si="6"/>
        <v>2971480.1799999997</v>
      </c>
      <c r="N71" s="106">
        <v>11593.6</v>
      </c>
      <c r="O71" s="106">
        <v>-3286130</v>
      </c>
      <c r="P71" s="106">
        <v>348297.95</v>
      </c>
      <c r="Q71" s="106">
        <v>149.38999999999999</v>
      </c>
      <c r="R71" s="106">
        <v>258377.25</v>
      </c>
      <c r="S71" s="93">
        <v>12844.25</v>
      </c>
      <c r="T71" s="123">
        <f t="shared" ref="T71:T134" si="7">SUM(M71:S71)</f>
        <v>316612.61999999982</v>
      </c>
      <c r="U71" s="107">
        <v>68.5</v>
      </c>
      <c r="V71" s="110">
        <v>1143</v>
      </c>
      <c r="W71" s="120">
        <v>-18807.830000000002</v>
      </c>
      <c r="X71" s="126"/>
      <c r="Y71" s="126">
        <v>-6767.46</v>
      </c>
      <c r="Z71" s="131">
        <v>1</v>
      </c>
      <c r="AA71" s="139">
        <v>316612.62</v>
      </c>
      <c r="AB71" s="139">
        <v>-18807.830000000002</v>
      </c>
      <c r="AC71" s="139"/>
      <c r="AD71" s="139">
        <v>-6767.46</v>
      </c>
      <c r="AE71" s="155">
        <f t="shared" si="2"/>
        <v>0</v>
      </c>
      <c r="AF71" s="155">
        <f t="shared" si="3"/>
        <v>0</v>
      </c>
      <c r="AG71" s="156">
        <f t="shared" si="4"/>
        <v>0</v>
      </c>
      <c r="AH71" s="156">
        <f t="shared" si="5"/>
        <v>0</v>
      </c>
      <c r="AI71" s="141"/>
      <c r="AJ71" s="141"/>
      <c r="AK71" s="141"/>
      <c r="AL71" s="141"/>
      <c r="AM71" s="141"/>
      <c r="AN71" s="141"/>
    </row>
    <row r="72" spans="1:40" x14ac:dyDescent="0.25">
      <c r="A72" s="79">
        <v>5503</v>
      </c>
      <c r="B72" s="137" t="s">
        <v>156</v>
      </c>
      <c r="C72" s="102">
        <v>3863752.34</v>
      </c>
      <c r="D72" s="102">
        <v>553028.49</v>
      </c>
      <c r="E72" s="100"/>
      <c r="F72" s="148"/>
      <c r="G72" s="144">
        <v>255214.2</v>
      </c>
      <c r="H72" s="144">
        <v>55373.3</v>
      </c>
      <c r="I72" s="102"/>
      <c r="J72" s="102">
        <v>104703.15</v>
      </c>
      <c r="K72" s="102">
        <v>79251.8</v>
      </c>
      <c r="L72" s="102">
        <v>503415.2</v>
      </c>
      <c r="M72" s="72">
        <f t="shared" si="6"/>
        <v>5414738.4800000004</v>
      </c>
      <c r="N72" s="145">
        <v>157043</v>
      </c>
      <c r="O72" s="106">
        <v>33790</v>
      </c>
      <c r="P72" s="106">
        <v>156817.79999999999</v>
      </c>
      <c r="Q72" s="106">
        <v>1765.97</v>
      </c>
      <c r="R72" s="106">
        <v>132941.5</v>
      </c>
      <c r="S72" s="144">
        <v>35177.800000000003</v>
      </c>
      <c r="T72" s="123">
        <f t="shared" si="7"/>
        <v>5932274.5499999998</v>
      </c>
      <c r="U72" s="107">
        <v>67</v>
      </c>
      <c r="V72" s="110">
        <v>1346</v>
      </c>
      <c r="W72" s="120">
        <v>-47973.53</v>
      </c>
      <c r="X72" s="126"/>
      <c r="Y72" s="126">
        <v>-24815.29</v>
      </c>
      <c r="Z72" s="131">
        <v>1.2</v>
      </c>
      <c r="AA72" s="139">
        <v>5932274.5499999998</v>
      </c>
      <c r="AB72" s="139">
        <v>-47973.53</v>
      </c>
      <c r="AC72" s="139"/>
      <c r="AD72" s="139">
        <v>-24815.29</v>
      </c>
      <c r="AE72" s="155">
        <f t="shared" ref="AE72:AE135" si="8">+T72-AA72</f>
        <v>0</v>
      </c>
      <c r="AF72" s="155">
        <f t="shared" ref="AF72:AF135" si="9">+AB72-W72</f>
        <v>0</v>
      </c>
      <c r="AG72" s="156">
        <f t="shared" ref="AG72:AG135" si="10">+AC72-X72</f>
        <v>0</v>
      </c>
      <c r="AH72" s="156">
        <f t="shared" ref="AH72:AH135" si="11">+AD72-Y72</f>
        <v>0</v>
      </c>
      <c r="AI72" s="141"/>
      <c r="AJ72" s="141"/>
      <c r="AK72" s="141"/>
      <c r="AL72" s="141"/>
      <c r="AM72" s="141"/>
      <c r="AN72" s="141"/>
    </row>
    <row r="73" spans="1:40" x14ac:dyDescent="0.25">
      <c r="A73" s="79">
        <v>5511</v>
      </c>
      <c r="B73" s="137" t="s">
        <v>157</v>
      </c>
      <c r="C73" s="102">
        <v>2518825</v>
      </c>
      <c r="D73" s="102">
        <v>563542.92000000004</v>
      </c>
      <c r="E73" s="100"/>
      <c r="F73" s="148"/>
      <c r="G73" s="102">
        <v>139459.54999999999</v>
      </c>
      <c r="H73" s="102">
        <v>6960.45</v>
      </c>
      <c r="I73" s="102"/>
      <c r="J73" s="102">
        <v>53827.93</v>
      </c>
      <c r="K73" s="102">
        <v>10548.55</v>
      </c>
      <c r="L73" s="102">
        <v>265945.90000000002</v>
      </c>
      <c r="M73" s="72">
        <f t="shared" si="6"/>
        <v>3559110.3</v>
      </c>
      <c r="N73" s="106">
        <v>33270.85</v>
      </c>
      <c r="O73" s="145">
        <v>611650</v>
      </c>
      <c r="P73" s="106">
        <v>129605.2</v>
      </c>
      <c r="Q73" s="106">
        <v>1630.35</v>
      </c>
      <c r="R73" s="106">
        <v>129303.7</v>
      </c>
      <c r="S73" s="93">
        <v>16583.84</v>
      </c>
      <c r="T73" s="123">
        <f t="shared" si="7"/>
        <v>4481154.24</v>
      </c>
      <c r="U73" s="107">
        <v>70</v>
      </c>
      <c r="V73" s="110">
        <v>1151</v>
      </c>
      <c r="W73" s="120">
        <v>-30678.3</v>
      </c>
      <c r="X73" s="126"/>
      <c r="Y73" s="126">
        <v>-233304.33</v>
      </c>
      <c r="Z73" s="131">
        <v>1</v>
      </c>
      <c r="AA73" s="139">
        <v>4481154.24</v>
      </c>
      <c r="AB73" s="139">
        <v>-30678.3</v>
      </c>
      <c r="AC73" s="139"/>
      <c r="AD73" s="139">
        <v>-233304.33</v>
      </c>
      <c r="AE73" s="155">
        <f t="shared" si="8"/>
        <v>0</v>
      </c>
      <c r="AF73" s="155">
        <f t="shared" si="9"/>
        <v>0</v>
      </c>
      <c r="AG73" s="156">
        <f t="shared" si="10"/>
        <v>0</v>
      </c>
      <c r="AH73" s="156">
        <f t="shared" si="11"/>
        <v>0</v>
      </c>
      <c r="AI73" s="141"/>
      <c r="AJ73" s="141"/>
      <c r="AK73" s="141"/>
      <c r="AL73" s="141"/>
      <c r="AM73" s="141"/>
      <c r="AN73" s="141"/>
    </row>
    <row r="74" spans="1:40" x14ac:dyDescent="0.25">
      <c r="A74" s="79">
        <v>5512</v>
      </c>
      <c r="B74" s="137" t="s">
        <v>158</v>
      </c>
      <c r="C74" s="102">
        <v>2424120.2999999998</v>
      </c>
      <c r="D74" s="102">
        <v>418038.22</v>
      </c>
      <c r="E74" s="100"/>
      <c r="F74" s="148"/>
      <c r="G74" s="102">
        <v>73052.05</v>
      </c>
      <c r="H74" s="102">
        <v>5275.1</v>
      </c>
      <c r="I74" s="102"/>
      <c r="J74" s="102">
        <v>56775.6</v>
      </c>
      <c r="K74" s="102">
        <v>10795.6</v>
      </c>
      <c r="L74" s="144">
        <v>267009</v>
      </c>
      <c r="M74" s="72">
        <f t="shared" si="6"/>
        <v>3255065.8699999996</v>
      </c>
      <c r="N74" s="106">
        <v>87440.85</v>
      </c>
      <c r="O74" s="145">
        <v>34040.199999999997</v>
      </c>
      <c r="P74" s="145">
        <v>222641.65</v>
      </c>
      <c r="Q74" s="106">
        <v>16132.58</v>
      </c>
      <c r="R74" s="106">
        <v>144724.5</v>
      </c>
      <c r="S74" s="93">
        <v>8871.5</v>
      </c>
      <c r="T74" s="123">
        <f t="shared" si="7"/>
        <v>3768917.15</v>
      </c>
      <c r="U74" s="107">
        <v>79</v>
      </c>
      <c r="V74" s="110">
        <v>1320</v>
      </c>
      <c r="W74" s="120">
        <v>-59212.84</v>
      </c>
      <c r="X74" s="126"/>
      <c r="Y74" s="126">
        <v>-491.2</v>
      </c>
      <c r="Z74" s="131">
        <v>1</v>
      </c>
      <c r="AA74" s="139">
        <v>3768917.15</v>
      </c>
      <c r="AB74" s="139">
        <v>-59212.84</v>
      </c>
      <c r="AC74" s="139"/>
      <c r="AD74" s="139">
        <v>-491.2</v>
      </c>
      <c r="AE74" s="155">
        <f t="shared" si="8"/>
        <v>0</v>
      </c>
      <c r="AF74" s="155">
        <f t="shared" si="9"/>
        <v>0</v>
      </c>
      <c r="AG74" s="156">
        <f t="shared" si="10"/>
        <v>0</v>
      </c>
      <c r="AH74" s="156">
        <f t="shared" si="11"/>
        <v>0</v>
      </c>
      <c r="AI74" s="141"/>
      <c r="AJ74" s="141"/>
      <c r="AK74" s="141"/>
      <c r="AL74" s="141"/>
      <c r="AM74" s="141"/>
      <c r="AN74" s="141"/>
    </row>
    <row r="75" spans="1:40" x14ac:dyDescent="0.25">
      <c r="A75" s="79">
        <v>5513</v>
      </c>
      <c r="B75" s="137" t="s">
        <v>159</v>
      </c>
      <c r="C75" s="102">
        <v>1020049.19</v>
      </c>
      <c r="D75" s="102">
        <v>100476.84</v>
      </c>
      <c r="E75" s="100"/>
      <c r="F75" s="148"/>
      <c r="G75" s="102">
        <v>212328.45</v>
      </c>
      <c r="H75" s="102">
        <v>31695.55</v>
      </c>
      <c r="I75" s="102"/>
      <c r="J75" s="102">
        <v>22477.66</v>
      </c>
      <c r="K75" s="102">
        <v>9832.25</v>
      </c>
      <c r="L75" s="102">
        <v>60945.3</v>
      </c>
      <c r="M75" s="72">
        <f t="shared" si="6"/>
        <v>1457805.24</v>
      </c>
      <c r="N75" s="106">
        <v>303896.84999999998</v>
      </c>
      <c r="O75" s="106">
        <v>17286.599999999999</v>
      </c>
      <c r="P75" s="106">
        <v>49485.15</v>
      </c>
      <c r="Q75" s="106">
        <v>6816.54</v>
      </c>
      <c r="R75" s="106">
        <v>43304.800000000003</v>
      </c>
      <c r="S75" s="93">
        <v>27638.68</v>
      </c>
      <c r="T75" s="123">
        <f t="shared" si="7"/>
        <v>1906233.8599999999</v>
      </c>
      <c r="U75" s="107">
        <v>68</v>
      </c>
      <c r="V75" s="110">
        <v>518</v>
      </c>
      <c r="W75" s="120">
        <v>-6952.18</v>
      </c>
      <c r="X75" s="126"/>
      <c r="Y75" s="126">
        <v>-0.04</v>
      </c>
      <c r="Z75" s="131">
        <v>0.5</v>
      </c>
      <c r="AA75" s="139">
        <v>1906233.86</v>
      </c>
      <c r="AB75" s="139">
        <v>-6952.18</v>
      </c>
      <c r="AC75" s="139"/>
      <c r="AD75" s="139">
        <v>-0.04</v>
      </c>
      <c r="AE75" s="155">
        <f t="shared" si="8"/>
        <v>0</v>
      </c>
      <c r="AF75" s="155">
        <f t="shared" si="9"/>
        <v>0</v>
      </c>
      <c r="AG75" s="156">
        <f t="shared" si="10"/>
        <v>0</v>
      </c>
      <c r="AH75" s="156">
        <f t="shared" si="11"/>
        <v>0</v>
      </c>
      <c r="AI75" s="141"/>
      <c r="AJ75" s="141"/>
      <c r="AK75" s="141"/>
      <c r="AL75" s="141"/>
      <c r="AM75" s="141"/>
      <c r="AN75" s="141"/>
    </row>
    <row r="76" spans="1:40" x14ac:dyDescent="0.25">
      <c r="A76" s="79">
        <v>5514</v>
      </c>
      <c r="B76" s="137" t="s">
        <v>160</v>
      </c>
      <c r="C76" s="102">
        <v>2492198.1</v>
      </c>
      <c r="D76" s="102">
        <v>381296.87</v>
      </c>
      <c r="E76" s="100"/>
      <c r="F76" s="148"/>
      <c r="G76" s="102">
        <v>637.35</v>
      </c>
      <c r="H76" s="102">
        <v>9423.2000000000007</v>
      </c>
      <c r="I76" s="102">
        <v>41017.800000000003</v>
      </c>
      <c r="J76" s="102">
        <v>50858.18</v>
      </c>
      <c r="K76" s="102">
        <v>11340</v>
      </c>
      <c r="L76" s="102">
        <v>240325.6</v>
      </c>
      <c r="M76" s="72">
        <f t="shared" si="6"/>
        <v>3227097.1000000006</v>
      </c>
      <c r="N76" s="106">
        <v>499.65</v>
      </c>
      <c r="O76" s="106">
        <v>37827</v>
      </c>
      <c r="P76" s="106">
        <v>69041.7</v>
      </c>
      <c r="Q76" s="106">
        <v>1638.86</v>
      </c>
      <c r="R76" s="106">
        <v>53017.4</v>
      </c>
      <c r="S76" s="93">
        <v>1139.48</v>
      </c>
      <c r="T76" s="123">
        <f t="shared" si="7"/>
        <v>3390261.1900000004</v>
      </c>
      <c r="U76" s="107">
        <v>72.5</v>
      </c>
      <c r="V76" s="110">
        <v>1357</v>
      </c>
      <c r="W76" s="120">
        <v>-23602.05</v>
      </c>
      <c r="X76" s="126"/>
      <c r="Y76" s="126">
        <v>-75.77</v>
      </c>
      <c r="Z76" s="131">
        <v>1</v>
      </c>
      <c r="AA76" s="139">
        <v>3390261.19</v>
      </c>
      <c r="AB76" s="139">
        <v>-23602.05</v>
      </c>
      <c r="AC76" s="139"/>
      <c r="AD76" s="139">
        <v>-75.77</v>
      </c>
      <c r="AE76" s="155">
        <f t="shared" si="8"/>
        <v>0</v>
      </c>
      <c r="AF76" s="155">
        <f t="shared" si="9"/>
        <v>0</v>
      </c>
      <c r="AG76" s="156">
        <f t="shared" si="10"/>
        <v>0</v>
      </c>
      <c r="AH76" s="156">
        <f t="shared" si="11"/>
        <v>0</v>
      </c>
      <c r="AI76" s="141"/>
      <c r="AJ76" s="141"/>
      <c r="AK76" s="141"/>
      <c r="AL76" s="141"/>
      <c r="AM76" s="141"/>
      <c r="AN76" s="141"/>
    </row>
    <row r="77" spans="1:40" x14ac:dyDescent="0.25">
      <c r="A77" s="79">
        <v>5515</v>
      </c>
      <c r="B77" s="137" t="s">
        <v>161</v>
      </c>
      <c r="C77" s="102">
        <v>2070477.48</v>
      </c>
      <c r="D77" s="102">
        <v>225852.1</v>
      </c>
      <c r="E77" s="100"/>
      <c r="F77" s="148"/>
      <c r="G77" s="102">
        <v>13185.75</v>
      </c>
      <c r="H77" s="102">
        <v>10187</v>
      </c>
      <c r="I77" s="102"/>
      <c r="J77" s="102">
        <v>32009.33</v>
      </c>
      <c r="K77" s="102">
        <v>12821.05</v>
      </c>
      <c r="L77" s="102">
        <v>178237.15</v>
      </c>
      <c r="M77" s="72">
        <f t="shared" si="6"/>
        <v>2542769.86</v>
      </c>
      <c r="N77" s="106">
        <v>9701.7999999999993</v>
      </c>
      <c r="O77" s="106"/>
      <c r="P77" s="106">
        <v>131282.75</v>
      </c>
      <c r="Q77" s="106">
        <v>509.96</v>
      </c>
      <c r="R77" s="106">
        <v>67945.399999999994</v>
      </c>
      <c r="S77" s="93">
        <v>2647.25</v>
      </c>
      <c r="T77" s="123">
        <f t="shared" si="7"/>
        <v>2754857.0199999996</v>
      </c>
      <c r="U77" s="107">
        <v>78</v>
      </c>
      <c r="V77" s="110">
        <v>882</v>
      </c>
      <c r="W77" s="120">
        <v>-22673.65</v>
      </c>
      <c r="X77" s="126"/>
      <c r="Y77" s="126">
        <v>-48.95</v>
      </c>
      <c r="Z77" s="131">
        <v>1</v>
      </c>
      <c r="AA77" s="139">
        <v>2754857.02</v>
      </c>
      <c r="AB77" s="139">
        <v>-22673.65</v>
      </c>
      <c r="AC77" s="139"/>
      <c r="AD77" s="139">
        <v>-48.95</v>
      </c>
      <c r="AE77" s="155">
        <f t="shared" si="8"/>
        <v>0</v>
      </c>
      <c r="AF77" s="155">
        <f t="shared" si="9"/>
        <v>0</v>
      </c>
      <c r="AG77" s="156">
        <f t="shared" si="10"/>
        <v>0</v>
      </c>
      <c r="AH77" s="156">
        <f t="shared" si="11"/>
        <v>0</v>
      </c>
      <c r="AI77" s="141"/>
      <c r="AJ77" s="141"/>
      <c r="AK77" s="141"/>
      <c r="AL77" s="141"/>
      <c r="AM77" s="141"/>
      <c r="AN77" s="141"/>
    </row>
    <row r="78" spans="1:40" x14ac:dyDescent="0.25">
      <c r="A78" s="79">
        <v>5516</v>
      </c>
      <c r="B78" s="137" t="s">
        <v>162</v>
      </c>
      <c r="C78" s="102">
        <v>6695303.0999999996</v>
      </c>
      <c r="D78" s="102">
        <v>1054433.6200000001</v>
      </c>
      <c r="E78" s="100"/>
      <c r="F78" s="148"/>
      <c r="G78" s="102">
        <v>187669.85</v>
      </c>
      <c r="H78" s="102">
        <v>12745.95</v>
      </c>
      <c r="I78" s="102">
        <v>82048.100000000006</v>
      </c>
      <c r="J78" s="102">
        <v>103872.75</v>
      </c>
      <c r="K78" s="102">
        <v>26325.5</v>
      </c>
      <c r="L78" s="102">
        <v>716846.85</v>
      </c>
      <c r="M78" s="72">
        <f t="shared" si="6"/>
        <v>8879245.7199999988</v>
      </c>
      <c r="N78" s="106">
        <v>98315.199999999997</v>
      </c>
      <c r="O78" s="145">
        <v>11587.7</v>
      </c>
      <c r="P78" s="106">
        <v>295046.84999999998</v>
      </c>
      <c r="Q78" s="106">
        <v>9516.2199999999993</v>
      </c>
      <c r="R78" s="106">
        <v>269483</v>
      </c>
      <c r="S78" s="93">
        <v>22699.52</v>
      </c>
      <c r="T78" s="123">
        <f t="shared" si="7"/>
        <v>9585894.2099999972</v>
      </c>
      <c r="U78" s="107">
        <v>78</v>
      </c>
      <c r="V78" s="110">
        <v>2733</v>
      </c>
      <c r="W78" s="120">
        <v>-83943.7</v>
      </c>
      <c r="X78" s="126"/>
      <c r="Y78" s="126">
        <v>-2859.82</v>
      </c>
      <c r="Z78" s="131">
        <v>1.2</v>
      </c>
      <c r="AA78" s="139">
        <v>9580310.6099999994</v>
      </c>
      <c r="AB78" s="139">
        <v>-83943.7</v>
      </c>
      <c r="AC78" s="139"/>
      <c r="AD78" s="139">
        <v>-2859.82</v>
      </c>
      <c r="AE78" s="155">
        <f t="shared" si="8"/>
        <v>5583.5999999977648</v>
      </c>
      <c r="AF78" s="155">
        <f t="shared" si="9"/>
        <v>0</v>
      </c>
      <c r="AG78" s="156">
        <f t="shared" si="10"/>
        <v>0</v>
      </c>
      <c r="AH78" s="156">
        <f t="shared" si="11"/>
        <v>0</v>
      </c>
      <c r="AI78" s="141"/>
      <c r="AJ78" s="141"/>
      <c r="AK78" s="141"/>
      <c r="AL78" s="141"/>
      <c r="AM78" s="141"/>
      <c r="AN78" s="141"/>
    </row>
    <row r="79" spans="1:40" x14ac:dyDescent="0.25">
      <c r="A79" s="79">
        <v>5518</v>
      </c>
      <c r="B79" s="137" t="s">
        <v>163</v>
      </c>
      <c r="C79" s="102">
        <v>10175055.689999999</v>
      </c>
      <c r="D79" s="102">
        <v>1376857.71</v>
      </c>
      <c r="E79" s="100"/>
      <c r="F79" s="148"/>
      <c r="G79" s="102">
        <v>370505.45</v>
      </c>
      <c r="H79" s="102">
        <v>86409.45</v>
      </c>
      <c r="I79" s="102"/>
      <c r="J79" s="102">
        <v>149018.43</v>
      </c>
      <c r="K79" s="102">
        <v>70964.3</v>
      </c>
      <c r="L79" s="102">
        <v>1101927.8500000001</v>
      </c>
      <c r="M79" s="72">
        <f t="shared" si="6"/>
        <v>13330738.879999997</v>
      </c>
      <c r="N79" s="106">
        <v>227029.45</v>
      </c>
      <c r="O79" s="106">
        <v>49670.5</v>
      </c>
      <c r="P79" s="106">
        <v>467731</v>
      </c>
      <c r="Q79" s="106">
        <v>36285.79</v>
      </c>
      <c r="R79" s="106">
        <v>433182.65</v>
      </c>
      <c r="S79" s="93">
        <v>51751.15</v>
      </c>
      <c r="T79" s="123">
        <f t="shared" si="7"/>
        <v>14596389.419999996</v>
      </c>
      <c r="U79" s="107">
        <v>72.5</v>
      </c>
      <c r="V79" s="110">
        <v>5739</v>
      </c>
      <c r="W79" s="120">
        <v>-144405.91</v>
      </c>
      <c r="X79" s="126"/>
      <c r="Y79" s="126">
        <v>-4657.82</v>
      </c>
      <c r="Z79" s="131">
        <v>1</v>
      </c>
      <c r="AA79" s="139">
        <v>14596389.42</v>
      </c>
      <c r="AB79" s="139">
        <v>-144405.91</v>
      </c>
      <c r="AC79" s="139"/>
      <c r="AD79" s="139">
        <v>-4657.82</v>
      </c>
      <c r="AE79" s="155">
        <f t="shared" si="8"/>
        <v>0</v>
      </c>
      <c r="AF79" s="155">
        <f t="shared" si="9"/>
        <v>0</v>
      </c>
      <c r="AG79" s="156">
        <f t="shared" si="10"/>
        <v>0</v>
      </c>
      <c r="AH79" s="156">
        <f t="shared" si="11"/>
        <v>0</v>
      </c>
      <c r="AI79" s="141"/>
      <c r="AJ79" s="141"/>
      <c r="AK79" s="141"/>
      <c r="AL79" s="141"/>
      <c r="AM79" s="141"/>
      <c r="AN79" s="141"/>
    </row>
    <row r="80" spans="1:40" x14ac:dyDescent="0.25">
      <c r="A80" s="79">
        <v>5520</v>
      </c>
      <c r="B80" s="137" t="s">
        <v>164</v>
      </c>
      <c r="C80" s="102">
        <v>1806862.31</v>
      </c>
      <c r="D80" s="102">
        <v>274763.32</v>
      </c>
      <c r="E80" s="100"/>
      <c r="F80" s="148"/>
      <c r="G80" s="102">
        <v>24751.3</v>
      </c>
      <c r="H80" s="102">
        <v>2390.6</v>
      </c>
      <c r="I80" s="102"/>
      <c r="J80" s="102">
        <v>24016.799999999999</v>
      </c>
      <c r="K80" s="102">
        <v>5999.75</v>
      </c>
      <c r="L80" s="102">
        <v>195705.3</v>
      </c>
      <c r="M80" s="72">
        <f t="shared" si="6"/>
        <v>2334489.38</v>
      </c>
      <c r="N80" s="106">
        <v>11223.55</v>
      </c>
      <c r="O80" s="106"/>
      <c r="P80" s="145">
        <v>75823.5</v>
      </c>
      <c r="Q80" s="106">
        <v>26731.01</v>
      </c>
      <c r="R80" s="106">
        <v>33582.449999999997</v>
      </c>
      <c r="S80" s="93">
        <v>3074.15</v>
      </c>
      <c r="T80" s="123">
        <f t="shared" si="7"/>
        <v>2484924.0399999996</v>
      </c>
      <c r="U80" s="107">
        <v>73</v>
      </c>
      <c r="V80" s="110">
        <v>1059</v>
      </c>
      <c r="W80" s="120">
        <v>-50287.94</v>
      </c>
      <c r="X80" s="126"/>
      <c r="Y80" s="126">
        <v>-147.56</v>
      </c>
      <c r="Z80" s="131">
        <v>1</v>
      </c>
      <c r="AA80" s="139">
        <v>2484924.04</v>
      </c>
      <c r="AB80" s="139">
        <v>-50287.94</v>
      </c>
      <c r="AC80" s="139"/>
      <c r="AD80" s="139">
        <v>-147.56</v>
      </c>
      <c r="AE80" s="155">
        <f t="shared" si="8"/>
        <v>0</v>
      </c>
      <c r="AF80" s="155">
        <f t="shared" si="9"/>
        <v>0</v>
      </c>
      <c r="AG80" s="156">
        <f t="shared" si="10"/>
        <v>0</v>
      </c>
      <c r="AH80" s="156">
        <f t="shared" si="11"/>
        <v>0</v>
      </c>
      <c r="AI80" s="141"/>
      <c r="AJ80" s="141"/>
      <c r="AK80" s="141"/>
      <c r="AL80" s="141"/>
      <c r="AM80" s="141"/>
      <c r="AN80" s="141"/>
    </row>
    <row r="81" spans="1:40" x14ac:dyDescent="0.25">
      <c r="A81" s="79">
        <v>5521</v>
      </c>
      <c r="B81" s="137" t="s">
        <v>165</v>
      </c>
      <c r="C81" s="102">
        <v>2329469.2799999998</v>
      </c>
      <c r="D81" s="102">
        <v>270709.42</v>
      </c>
      <c r="E81" s="100"/>
      <c r="F81" s="148"/>
      <c r="G81" s="102">
        <v>167771.1</v>
      </c>
      <c r="H81" s="102">
        <v>2580.9</v>
      </c>
      <c r="I81" s="102"/>
      <c r="J81" s="102">
        <v>64995.76</v>
      </c>
      <c r="K81" s="102">
        <v>17341.25</v>
      </c>
      <c r="L81" s="102">
        <v>265040.45</v>
      </c>
      <c r="M81" s="72">
        <f t="shared" si="6"/>
        <v>3117908.1599999997</v>
      </c>
      <c r="N81" s="106">
        <v>29998</v>
      </c>
      <c r="O81" s="106"/>
      <c r="P81" s="106">
        <v>55425.75</v>
      </c>
      <c r="Q81" s="106">
        <v>25334.83</v>
      </c>
      <c r="R81" s="106">
        <v>177250.5</v>
      </c>
      <c r="S81" s="93">
        <v>19294.43</v>
      </c>
      <c r="T81" s="123">
        <f t="shared" si="7"/>
        <v>3425211.67</v>
      </c>
      <c r="U81" s="107">
        <v>73</v>
      </c>
      <c r="V81" s="110">
        <v>1148</v>
      </c>
      <c r="W81" s="120">
        <v>-48097.07</v>
      </c>
      <c r="X81" s="126"/>
      <c r="Y81" s="126">
        <v>-1329.45</v>
      </c>
      <c r="Z81" s="131">
        <v>1</v>
      </c>
      <c r="AA81" s="139">
        <v>3425211.67</v>
      </c>
      <c r="AB81" s="139">
        <v>-48097.07</v>
      </c>
      <c r="AC81" s="139"/>
      <c r="AD81" s="139">
        <v>-1329.45</v>
      </c>
      <c r="AE81" s="155">
        <f t="shared" si="8"/>
        <v>0</v>
      </c>
      <c r="AF81" s="155">
        <f t="shared" si="9"/>
        <v>0</v>
      </c>
      <c r="AG81" s="156">
        <f t="shared" si="10"/>
        <v>0</v>
      </c>
      <c r="AH81" s="156">
        <f t="shared" si="11"/>
        <v>0</v>
      </c>
      <c r="AI81" s="141"/>
      <c r="AJ81" s="141"/>
      <c r="AK81" s="141"/>
      <c r="AL81" s="141"/>
      <c r="AM81" s="141"/>
      <c r="AN81" s="141"/>
    </row>
    <row r="82" spans="1:40" x14ac:dyDescent="0.25">
      <c r="A82" s="79">
        <v>5522</v>
      </c>
      <c r="B82" s="137" t="s">
        <v>166</v>
      </c>
      <c r="C82" s="102">
        <v>1423009.48</v>
      </c>
      <c r="D82" s="102">
        <v>180797.2</v>
      </c>
      <c r="E82" s="100"/>
      <c r="F82" s="148"/>
      <c r="G82" s="102">
        <v>18654</v>
      </c>
      <c r="H82" s="102">
        <v>707.15</v>
      </c>
      <c r="I82" s="102"/>
      <c r="J82" s="102">
        <v>9160.84</v>
      </c>
      <c r="K82" s="102">
        <v>4017.55</v>
      </c>
      <c r="L82" s="102">
        <v>144022.39999999999</v>
      </c>
      <c r="M82" s="72">
        <f t="shared" si="6"/>
        <v>1780368.6199999999</v>
      </c>
      <c r="N82" s="106">
        <v>26174.95</v>
      </c>
      <c r="O82" s="106">
        <v>234.4</v>
      </c>
      <c r="P82" s="106">
        <v>31147.5</v>
      </c>
      <c r="Q82" s="106">
        <v>15815.26</v>
      </c>
      <c r="R82" s="106">
        <v>37571.1</v>
      </c>
      <c r="S82" s="93">
        <v>2192.88</v>
      </c>
      <c r="T82" s="123">
        <f t="shared" si="7"/>
        <v>1893504.7099999997</v>
      </c>
      <c r="U82" s="107">
        <v>75</v>
      </c>
      <c r="V82" s="110">
        <v>754</v>
      </c>
      <c r="W82" s="120">
        <v>-4006.55</v>
      </c>
      <c r="X82" s="126"/>
      <c r="Y82" s="126">
        <v>-45.25</v>
      </c>
      <c r="Z82" s="131">
        <v>1</v>
      </c>
      <c r="AA82" s="139">
        <v>1893504.71</v>
      </c>
      <c r="AB82" s="139">
        <v>-4006.55</v>
      </c>
      <c r="AC82" s="139"/>
      <c r="AD82" s="139">
        <v>-45.25</v>
      </c>
      <c r="AE82" s="155">
        <f t="shared" si="8"/>
        <v>0</v>
      </c>
      <c r="AF82" s="155">
        <f t="shared" si="9"/>
        <v>0</v>
      </c>
      <c r="AG82" s="156">
        <f t="shared" si="10"/>
        <v>0</v>
      </c>
      <c r="AH82" s="156">
        <f t="shared" si="11"/>
        <v>0</v>
      </c>
      <c r="AI82" s="141"/>
      <c r="AJ82" s="141"/>
      <c r="AK82" s="141"/>
      <c r="AL82" s="141"/>
      <c r="AM82" s="141"/>
      <c r="AN82" s="141"/>
    </row>
    <row r="83" spans="1:40" x14ac:dyDescent="0.25">
      <c r="A83" s="79">
        <v>5523</v>
      </c>
      <c r="B83" s="137" t="s">
        <v>167</v>
      </c>
      <c r="C83" s="102">
        <v>5279898.51</v>
      </c>
      <c r="D83" s="102">
        <v>744353.59</v>
      </c>
      <c r="E83" s="100"/>
      <c r="F83" s="158">
        <v>15640</v>
      </c>
      <c r="G83" s="102">
        <v>104955.85</v>
      </c>
      <c r="H83" s="102">
        <v>5789.2</v>
      </c>
      <c r="I83" s="102"/>
      <c r="J83" s="102">
        <v>78967.53</v>
      </c>
      <c r="K83" s="102">
        <v>29608.05</v>
      </c>
      <c r="L83" s="102">
        <v>664223.30000000005</v>
      </c>
      <c r="M83" s="72">
        <f t="shared" si="6"/>
        <v>6923436.0299999993</v>
      </c>
      <c r="N83" s="106">
        <v>6648.85</v>
      </c>
      <c r="O83" s="162"/>
      <c r="P83" s="162">
        <v>179861</v>
      </c>
      <c r="Q83" s="106">
        <v>11243</v>
      </c>
      <c r="R83" s="106">
        <v>826824.4</v>
      </c>
      <c r="S83" s="93">
        <v>12543.22</v>
      </c>
      <c r="T83" s="123">
        <f t="shared" si="7"/>
        <v>7960556.4999999991</v>
      </c>
      <c r="U83" s="107">
        <v>72</v>
      </c>
      <c r="V83" s="110">
        <v>2673</v>
      </c>
      <c r="W83" s="120">
        <v>-63743.97</v>
      </c>
      <c r="X83" s="126"/>
      <c r="Y83" s="126">
        <v>-1275.46</v>
      </c>
      <c r="Z83" s="131">
        <v>1.25</v>
      </c>
      <c r="AA83" s="139"/>
      <c r="AB83" s="139"/>
      <c r="AC83" s="139"/>
      <c r="AD83" s="139"/>
      <c r="AE83" s="155">
        <f t="shared" si="8"/>
        <v>7960556.4999999991</v>
      </c>
      <c r="AF83" s="155">
        <f t="shared" si="9"/>
        <v>63743.97</v>
      </c>
      <c r="AG83" s="156">
        <f t="shared" si="10"/>
        <v>0</v>
      </c>
      <c r="AH83" s="156">
        <f t="shared" si="11"/>
        <v>1275.46</v>
      </c>
      <c r="AI83" s="141"/>
      <c r="AJ83" s="141"/>
      <c r="AK83" s="141"/>
      <c r="AL83" s="141"/>
      <c r="AM83" s="141"/>
      <c r="AN83" s="141"/>
    </row>
    <row r="84" spans="1:40" x14ac:dyDescent="0.25">
      <c r="A84" s="79">
        <v>5527</v>
      </c>
      <c r="B84" s="137" t="s">
        <v>168</v>
      </c>
      <c r="C84" s="102">
        <v>2283238.2799999998</v>
      </c>
      <c r="D84" s="102">
        <v>373457.94</v>
      </c>
      <c r="E84" s="100"/>
      <c r="F84" s="148"/>
      <c r="G84" s="102">
        <v>2924</v>
      </c>
      <c r="H84" s="102">
        <v>2854.45</v>
      </c>
      <c r="I84" s="102"/>
      <c r="J84" s="102">
        <v>33555.919999999998</v>
      </c>
      <c r="K84" s="102">
        <v>-2491.75</v>
      </c>
      <c r="L84" s="102">
        <v>243459.75</v>
      </c>
      <c r="M84" s="72">
        <f t="shared" si="6"/>
        <v>2936998.59</v>
      </c>
      <c r="N84" s="106">
        <v>10850.5</v>
      </c>
      <c r="O84" s="106"/>
      <c r="P84" s="145">
        <v>141512.70000000001</v>
      </c>
      <c r="Q84" s="106">
        <v>432.99</v>
      </c>
      <c r="R84" s="106">
        <v>117659.35</v>
      </c>
      <c r="S84" s="93">
        <v>654.48</v>
      </c>
      <c r="T84" s="123">
        <f t="shared" si="7"/>
        <v>3208108.6100000003</v>
      </c>
      <c r="U84" s="107">
        <v>74</v>
      </c>
      <c r="V84" s="110">
        <v>1156</v>
      </c>
      <c r="W84" s="120">
        <v>-29012.71</v>
      </c>
      <c r="X84" s="126"/>
      <c r="Y84" s="126">
        <v>-111</v>
      </c>
      <c r="Z84" s="131">
        <v>1</v>
      </c>
      <c r="AA84" s="139">
        <v>3208108.61</v>
      </c>
      <c r="AB84" s="139">
        <v>-29012.71</v>
      </c>
      <c r="AC84" s="139"/>
      <c r="AD84" s="139">
        <v>-111</v>
      </c>
      <c r="AE84" s="155">
        <f t="shared" si="8"/>
        <v>0</v>
      </c>
      <c r="AF84" s="155">
        <f t="shared" si="9"/>
        <v>0</v>
      </c>
      <c r="AG84" s="156">
        <f t="shared" si="10"/>
        <v>0</v>
      </c>
      <c r="AH84" s="156">
        <f t="shared" si="11"/>
        <v>0</v>
      </c>
      <c r="AI84" s="141"/>
      <c r="AJ84" s="141"/>
      <c r="AK84" s="141"/>
      <c r="AL84" s="141"/>
      <c r="AM84" s="141"/>
      <c r="AN84" s="141"/>
    </row>
    <row r="85" spans="1:40" x14ac:dyDescent="0.25">
      <c r="A85" s="79">
        <v>5529</v>
      </c>
      <c r="B85" s="137" t="s">
        <v>169</v>
      </c>
      <c r="C85" s="102">
        <v>1180124.1399999999</v>
      </c>
      <c r="D85" s="102">
        <v>163878.31</v>
      </c>
      <c r="E85" s="100"/>
      <c r="F85" s="148"/>
      <c r="G85" s="102">
        <v>1834.9</v>
      </c>
      <c r="H85" s="102">
        <v>1395.6</v>
      </c>
      <c r="I85" s="102"/>
      <c r="J85" s="102">
        <v>20148.03</v>
      </c>
      <c r="K85" s="102">
        <v>3248.55</v>
      </c>
      <c r="L85" s="102">
        <v>128212.6</v>
      </c>
      <c r="M85" s="72">
        <f t="shared" si="6"/>
        <v>1498842.1300000001</v>
      </c>
      <c r="N85" s="106"/>
      <c r="O85" s="106"/>
      <c r="P85" s="106">
        <v>95966.45</v>
      </c>
      <c r="Q85" s="106"/>
      <c r="R85" s="106">
        <v>189871.3</v>
      </c>
      <c r="S85" s="93">
        <v>365.89</v>
      </c>
      <c r="T85" s="123">
        <f t="shared" si="7"/>
        <v>1785045.77</v>
      </c>
      <c r="U85" s="107">
        <v>70</v>
      </c>
      <c r="V85" s="110">
        <v>619</v>
      </c>
      <c r="W85" s="120">
        <v>-17823.47</v>
      </c>
      <c r="X85" s="126"/>
      <c r="Y85" s="126">
        <v>-28.32</v>
      </c>
      <c r="Z85" s="131">
        <v>1</v>
      </c>
      <c r="AA85" s="139">
        <v>1785045.77</v>
      </c>
      <c r="AB85" s="139">
        <v>-17823.47</v>
      </c>
      <c r="AC85" s="139"/>
      <c r="AD85" s="139">
        <v>-28.32</v>
      </c>
      <c r="AE85" s="155">
        <f t="shared" si="8"/>
        <v>0</v>
      </c>
      <c r="AF85" s="155">
        <f t="shared" si="9"/>
        <v>0</v>
      </c>
      <c r="AG85" s="156">
        <f t="shared" si="10"/>
        <v>0</v>
      </c>
      <c r="AH85" s="156">
        <f t="shared" si="11"/>
        <v>0</v>
      </c>
      <c r="AI85" s="141"/>
      <c r="AJ85" s="141"/>
      <c r="AK85" s="141"/>
      <c r="AL85" s="141"/>
      <c r="AM85" s="141"/>
      <c r="AN85" s="141"/>
    </row>
    <row r="86" spans="1:40" x14ac:dyDescent="0.25">
      <c r="A86" s="79">
        <v>5530</v>
      </c>
      <c r="B86" s="137" t="s">
        <v>170</v>
      </c>
      <c r="C86" s="102">
        <v>1193404.49</v>
      </c>
      <c r="D86" s="102">
        <v>167909.93</v>
      </c>
      <c r="E86" s="100"/>
      <c r="F86" s="148"/>
      <c r="G86" s="102">
        <v>-1628.15</v>
      </c>
      <c r="H86" s="102">
        <v>-53</v>
      </c>
      <c r="I86" s="102"/>
      <c r="J86" s="102">
        <v>12489.9</v>
      </c>
      <c r="K86" s="102">
        <v>847.5</v>
      </c>
      <c r="L86" s="102">
        <v>110858.04</v>
      </c>
      <c r="M86" s="72">
        <f t="shared" si="6"/>
        <v>1483828.71</v>
      </c>
      <c r="N86" s="106">
        <v>19384.099999999999</v>
      </c>
      <c r="O86" s="106">
        <v>75442.5</v>
      </c>
      <c r="P86" s="106">
        <v>33943.35</v>
      </c>
      <c r="Q86" s="106"/>
      <c r="R86" s="106">
        <v>3231.1</v>
      </c>
      <c r="S86" s="93">
        <v>-190.41</v>
      </c>
      <c r="T86" s="123">
        <f t="shared" si="7"/>
        <v>1615639.3500000003</v>
      </c>
      <c r="U86" s="107">
        <v>76</v>
      </c>
      <c r="V86" s="110">
        <v>575</v>
      </c>
      <c r="W86" s="120">
        <v>-16302.61</v>
      </c>
      <c r="X86" s="126"/>
      <c r="Y86" s="126">
        <v>-90.34</v>
      </c>
      <c r="Z86" s="131">
        <v>1.2</v>
      </c>
      <c r="AA86" s="139">
        <v>1615639.35</v>
      </c>
      <c r="AB86" s="139">
        <v>-16302.61</v>
      </c>
      <c r="AC86" s="139"/>
      <c r="AD86" s="139">
        <v>-90.34</v>
      </c>
      <c r="AE86" s="155">
        <f t="shared" si="8"/>
        <v>0</v>
      </c>
      <c r="AF86" s="155">
        <f t="shared" si="9"/>
        <v>0</v>
      </c>
      <c r="AG86" s="156">
        <f t="shared" si="10"/>
        <v>0</v>
      </c>
      <c r="AH86" s="156">
        <f t="shared" si="11"/>
        <v>0</v>
      </c>
      <c r="AI86" s="141"/>
      <c r="AJ86" s="141"/>
      <c r="AK86" s="141"/>
      <c r="AL86" s="141"/>
      <c r="AM86" s="141"/>
      <c r="AN86" s="141"/>
    </row>
    <row r="87" spans="1:40" x14ac:dyDescent="0.25">
      <c r="A87" s="79">
        <v>5531</v>
      </c>
      <c r="B87" s="137" t="s">
        <v>171</v>
      </c>
      <c r="C87" s="102">
        <v>830500.1</v>
      </c>
      <c r="D87" s="102">
        <v>120779.49</v>
      </c>
      <c r="E87" s="100"/>
      <c r="F87" s="148"/>
      <c r="G87" s="102">
        <v>5750.15</v>
      </c>
      <c r="H87" s="102">
        <v>646.79999999999995</v>
      </c>
      <c r="I87" s="102"/>
      <c r="J87" s="102">
        <v>16344.72</v>
      </c>
      <c r="K87" s="102">
        <v>1130.3</v>
      </c>
      <c r="L87" s="102">
        <v>83018</v>
      </c>
      <c r="M87" s="72">
        <f t="shared" si="6"/>
        <v>1058169.56</v>
      </c>
      <c r="N87" s="106">
        <v>23410.5</v>
      </c>
      <c r="O87" s="106"/>
      <c r="P87" s="145">
        <v>74749.649999999994</v>
      </c>
      <c r="Q87" s="106">
        <v>469.37</v>
      </c>
      <c r="R87" s="106">
        <v>35131.75</v>
      </c>
      <c r="S87" s="93">
        <v>724.53</v>
      </c>
      <c r="T87" s="123">
        <f t="shared" si="7"/>
        <v>1192655.3600000001</v>
      </c>
      <c r="U87" s="107">
        <v>74</v>
      </c>
      <c r="V87" s="110">
        <v>417</v>
      </c>
      <c r="W87" s="120">
        <v>-984.26</v>
      </c>
      <c r="X87" s="126"/>
      <c r="Y87" s="126">
        <v>-118.71</v>
      </c>
      <c r="Z87" s="131">
        <v>1</v>
      </c>
      <c r="AA87" s="139">
        <f>1117905.71+74749.65</f>
        <v>1192655.3599999999</v>
      </c>
      <c r="AB87" s="139">
        <v>-984.26</v>
      </c>
      <c r="AC87" s="139"/>
      <c r="AD87" s="139">
        <v>-118.71</v>
      </c>
      <c r="AE87" s="155">
        <f t="shared" si="8"/>
        <v>0</v>
      </c>
      <c r="AF87" s="155">
        <f t="shared" si="9"/>
        <v>0</v>
      </c>
      <c r="AG87" s="156">
        <f t="shared" si="10"/>
        <v>0</v>
      </c>
      <c r="AH87" s="156">
        <f t="shared" si="11"/>
        <v>0</v>
      </c>
      <c r="AI87" s="141"/>
      <c r="AJ87" s="141"/>
      <c r="AK87" s="141"/>
      <c r="AL87" s="141"/>
      <c r="AM87" s="141"/>
      <c r="AN87" s="141"/>
    </row>
    <row r="88" spans="1:40" x14ac:dyDescent="0.25">
      <c r="A88" s="79">
        <v>5533</v>
      </c>
      <c r="B88" s="137" t="s">
        <v>172</v>
      </c>
      <c r="C88" s="102">
        <v>1533489.97</v>
      </c>
      <c r="D88" s="102">
        <v>195018.73</v>
      </c>
      <c r="E88" s="100"/>
      <c r="F88" s="148"/>
      <c r="G88" s="102">
        <v>133143.65</v>
      </c>
      <c r="H88" s="102">
        <v>802.55</v>
      </c>
      <c r="I88" s="102"/>
      <c r="J88" s="102">
        <v>2679.43</v>
      </c>
      <c r="K88" s="102">
        <v>10363.25</v>
      </c>
      <c r="L88" s="102">
        <v>146244.20000000001</v>
      </c>
      <c r="M88" s="72">
        <f t="shared" si="6"/>
        <v>2021741.7799999998</v>
      </c>
      <c r="N88" s="106">
        <v>4072.25</v>
      </c>
      <c r="O88" s="145">
        <v>12776.7</v>
      </c>
      <c r="P88" s="145">
        <v>11264</v>
      </c>
      <c r="Q88" s="106">
        <v>1153.5</v>
      </c>
      <c r="R88" s="106">
        <v>6227.8</v>
      </c>
      <c r="S88" s="93">
        <v>15171.03</v>
      </c>
      <c r="T88" s="123">
        <f t="shared" si="7"/>
        <v>2072407.0599999998</v>
      </c>
      <c r="U88" s="107">
        <v>73</v>
      </c>
      <c r="V88" s="110">
        <v>833</v>
      </c>
      <c r="W88" s="120">
        <v>-30247.360000000001</v>
      </c>
      <c r="X88" s="126"/>
      <c r="Y88" s="126">
        <v>-170.62</v>
      </c>
      <c r="Z88" s="131">
        <v>1</v>
      </c>
      <c r="AA88" s="139">
        <v>2072407.06</v>
      </c>
      <c r="AB88" s="139">
        <v>-30247.360000000001</v>
      </c>
      <c r="AC88" s="139"/>
      <c r="AD88" s="139">
        <v>-170.62</v>
      </c>
      <c r="AE88" s="155">
        <f t="shared" si="8"/>
        <v>0</v>
      </c>
      <c r="AF88" s="155">
        <f t="shared" si="9"/>
        <v>0</v>
      </c>
      <c r="AG88" s="156">
        <f t="shared" si="10"/>
        <v>0</v>
      </c>
      <c r="AH88" s="156">
        <f t="shared" si="11"/>
        <v>0</v>
      </c>
      <c r="AI88" s="141"/>
      <c r="AJ88" s="141"/>
      <c r="AK88" s="141"/>
      <c r="AL88" s="141"/>
      <c r="AM88" s="141"/>
      <c r="AN88" s="141"/>
    </row>
    <row r="89" spans="1:40" x14ac:dyDescent="0.25">
      <c r="A89" s="79">
        <v>5534</v>
      </c>
      <c r="B89" s="137" t="s">
        <v>173</v>
      </c>
      <c r="C89" s="102">
        <v>544963.86</v>
      </c>
      <c r="D89" s="102">
        <v>131117.87</v>
      </c>
      <c r="E89" s="100"/>
      <c r="F89" s="148"/>
      <c r="G89" s="102">
        <v>170273.25</v>
      </c>
      <c r="H89" s="102">
        <v>38.950000000000003</v>
      </c>
      <c r="I89" s="102"/>
      <c r="J89" s="102">
        <v>16118.93</v>
      </c>
      <c r="K89" s="102">
        <v>907</v>
      </c>
      <c r="L89" s="102">
        <v>96466.7</v>
      </c>
      <c r="M89" s="72">
        <f t="shared" si="6"/>
        <v>959886.55999999994</v>
      </c>
      <c r="N89" s="106">
        <v>30156.05</v>
      </c>
      <c r="O89" s="106">
        <v>1502.5</v>
      </c>
      <c r="P89" s="106">
        <v>56309.15</v>
      </c>
      <c r="Q89" s="106">
        <v>3702.83</v>
      </c>
      <c r="R89" s="106">
        <v>46442</v>
      </c>
      <c r="S89" s="93">
        <v>19289.919999999998</v>
      </c>
      <c r="T89" s="123">
        <f t="shared" si="7"/>
        <v>1117289.01</v>
      </c>
      <c r="U89" s="107">
        <v>73</v>
      </c>
      <c r="V89" s="110">
        <v>304</v>
      </c>
      <c r="W89" s="120">
        <v>-9983.39</v>
      </c>
      <c r="X89" s="126"/>
      <c r="Y89" s="126">
        <v>-7.73</v>
      </c>
      <c r="Z89" s="131">
        <v>1.2</v>
      </c>
      <c r="AA89" s="139">
        <v>1117289.01</v>
      </c>
      <c r="AB89" s="139">
        <v>-9983.39</v>
      </c>
      <c r="AC89" s="139"/>
      <c r="AD89" s="139">
        <v>-7.73</v>
      </c>
      <c r="AE89" s="155">
        <f t="shared" si="8"/>
        <v>0</v>
      </c>
      <c r="AF89" s="155">
        <f t="shared" si="9"/>
        <v>0</v>
      </c>
      <c r="AG89" s="156">
        <f t="shared" si="10"/>
        <v>0</v>
      </c>
      <c r="AH89" s="156">
        <f t="shared" si="11"/>
        <v>0</v>
      </c>
      <c r="AI89" s="141"/>
      <c r="AJ89" s="141"/>
      <c r="AK89" s="141"/>
      <c r="AL89" s="141"/>
      <c r="AM89" s="141"/>
      <c r="AN89" s="141"/>
    </row>
    <row r="90" spans="1:40" x14ac:dyDescent="0.25">
      <c r="A90" s="79">
        <v>5535</v>
      </c>
      <c r="B90" s="137" t="s">
        <v>29</v>
      </c>
      <c r="C90" s="102">
        <v>1516700.4</v>
      </c>
      <c r="D90" s="102">
        <v>191104.71</v>
      </c>
      <c r="E90" s="100"/>
      <c r="F90" s="148"/>
      <c r="G90" s="102">
        <v>2925.95</v>
      </c>
      <c r="H90" s="102">
        <v>3210.1</v>
      </c>
      <c r="I90" s="102"/>
      <c r="J90" s="102">
        <v>24603.42</v>
      </c>
      <c r="K90" s="102">
        <v>1575.8</v>
      </c>
      <c r="L90" s="102">
        <v>148098.4</v>
      </c>
      <c r="M90" s="72">
        <f t="shared" si="6"/>
        <v>1888218.7799999998</v>
      </c>
      <c r="N90" s="106">
        <v>43807.25</v>
      </c>
      <c r="O90" s="145">
        <v>502.9</v>
      </c>
      <c r="P90" s="145">
        <v>32904.15</v>
      </c>
      <c r="Q90" s="106">
        <v>8960.16</v>
      </c>
      <c r="R90" s="106">
        <v>62868.1</v>
      </c>
      <c r="S90" s="93">
        <v>694.98</v>
      </c>
      <c r="T90" s="123">
        <f t="shared" si="7"/>
        <v>2037956.3199999996</v>
      </c>
      <c r="U90" s="107">
        <v>75</v>
      </c>
      <c r="V90" s="110">
        <v>809</v>
      </c>
      <c r="W90" s="120">
        <v>-16801.96</v>
      </c>
      <c r="X90" s="126"/>
      <c r="Y90" s="126">
        <v>-48.07</v>
      </c>
      <c r="Z90" s="131">
        <v>1</v>
      </c>
      <c r="AA90" s="139">
        <v>2037956.32</v>
      </c>
      <c r="AB90" s="139">
        <v>-16801.96</v>
      </c>
      <c r="AC90" s="139"/>
      <c r="AD90" s="139">
        <v>-48.07</v>
      </c>
      <c r="AE90" s="155">
        <f t="shared" si="8"/>
        <v>0</v>
      </c>
      <c r="AF90" s="155">
        <f t="shared" si="9"/>
        <v>0</v>
      </c>
      <c r="AG90" s="156">
        <f t="shared" si="10"/>
        <v>0</v>
      </c>
      <c r="AH90" s="156">
        <f t="shared" si="11"/>
        <v>0</v>
      </c>
      <c r="AI90" s="141"/>
      <c r="AJ90" s="141"/>
      <c r="AK90" s="141"/>
      <c r="AL90" s="141"/>
      <c r="AM90" s="141"/>
      <c r="AN90" s="141"/>
    </row>
    <row r="91" spans="1:40" x14ac:dyDescent="0.25">
      <c r="A91" s="79">
        <v>5537</v>
      </c>
      <c r="B91" s="137" t="s">
        <v>30</v>
      </c>
      <c r="C91" s="102">
        <v>2741925.42</v>
      </c>
      <c r="D91" s="102">
        <v>284404.31</v>
      </c>
      <c r="E91" s="100"/>
      <c r="F91" s="148">
        <v>7390</v>
      </c>
      <c r="G91" s="102">
        <v>14833.5</v>
      </c>
      <c r="H91" s="102">
        <v>781.1</v>
      </c>
      <c r="I91" s="102"/>
      <c r="J91" s="102">
        <v>20564.37</v>
      </c>
      <c r="K91" s="102">
        <v>3191.5</v>
      </c>
      <c r="L91" s="102">
        <v>241651.20000000001</v>
      </c>
      <c r="M91" s="72">
        <f t="shared" si="6"/>
        <v>3314741.4000000004</v>
      </c>
      <c r="N91" s="106">
        <v>2823.5</v>
      </c>
      <c r="O91" s="145">
        <v>9485.5</v>
      </c>
      <c r="P91" s="145">
        <v>72160</v>
      </c>
      <c r="Q91" s="106">
        <v>9549.9500000000007</v>
      </c>
      <c r="R91" s="106">
        <v>31601.7</v>
      </c>
      <c r="S91" s="93">
        <v>1768.54</v>
      </c>
      <c r="T91" s="123">
        <f t="shared" si="7"/>
        <v>3442130.5900000008</v>
      </c>
      <c r="U91" s="107">
        <v>76</v>
      </c>
      <c r="V91" s="110">
        <v>1316</v>
      </c>
      <c r="W91" s="120">
        <v>-64205.39</v>
      </c>
      <c r="X91" s="126"/>
      <c r="Y91" s="126">
        <v>-100.48</v>
      </c>
      <c r="Z91" s="131">
        <v>1</v>
      </c>
      <c r="AA91" s="139">
        <v>3442130.59</v>
      </c>
      <c r="AB91" s="139">
        <v>-64205.39</v>
      </c>
      <c r="AC91" s="139"/>
      <c r="AD91" s="139">
        <v>-100.48</v>
      </c>
      <c r="AE91" s="155">
        <f t="shared" si="8"/>
        <v>0</v>
      </c>
      <c r="AF91" s="155">
        <f t="shared" si="9"/>
        <v>0</v>
      </c>
      <c r="AG91" s="156">
        <f t="shared" si="10"/>
        <v>0</v>
      </c>
      <c r="AH91" s="156">
        <f t="shared" si="11"/>
        <v>0</v>
      </c>
      <c r="AI91" s="141"/>
      <c r="AJ91" s="141"/>
      <c r="AK91" s="141"/>
      <c r="AL91" s="141"/>
      <c r="AM91" s="141"/>
      <c r="AN91" s="141"/>
    </row>
    <row r="92" spans="1:40" x14ac:dyDescent="0.25">
      <c r="A92" s="79">
        <v>5539</v>
      </c>
      <c r="B92" s="137" t="s">
        <v>31</v>
      </c>
      <c r="C92" s="102">
        <v>2034295.63</v>
      </c>
      <c r="D92" s="102">
        <v>219678.42</v>
      </c>
      <c r="E92" s="100"/>
      <c r="F92" s="148"/>
      <c r="G92" s="102">
        <v>25525.200000000001</v>
      </c>
      <c r="H92" s="102">
        <v>415.95</v>
      </c>
      <c r="I92" s="102"/>
      <c r="J92" s="102">
        <v>29378.59</v>
      </c>
      <c r="K92" s="102">
        <v>4278.3</v>
      </c>
      <c r="L92" s="102">
        <v>156374.6</v>
      </c>
      <c r="M92" s="72">
        <f t="shared" si="6"/>
        <v>2469946.69</v>
      </c>
      <c r="N92" s="106">
        <v>17971.5</v>
      </c>
      <c r="O92" s="106">
        <v>151480</v>
      </c>
      <c r="P92" s="106">
        <v>54638.65</v>
      </c>
      <c r="Q92" s="106">
        <v>58365.03</v>
      </c>
      <c r="R92" s="106">
        <v>33777.300000000003</v>
      </c>
      <c r="S92" s="93">
        <v>2938.15</v>
      </c>
      <c r="T92" s="123">
        <f t="shared" si="7"/>
        <v>2789117.3199999994</v>
      </c>
      <c r="U92" s="107">
        <v>73.5</v>
      </c>
      <c r="V92" s="110">
        <v>1097</v>
      </c>
      <c r="W92" s="120">
        <v>-30262.43</v>
      </c>
      <c r="X92" s="126"/>
      <c r="Y92" s="126">
        <v>-64.599999999999994</v>
      </c>
      <c r="Z92" s="131">
        <v>0.8</v>
      </c>
      <c r="AA92" s="139">
        <v>2789117.32</v>
      </c>
      <c r="AB92" s="139">
        <v>-30262.43</v>
      </c>
      <c r="AC92" s="139"/>
      <c r="AD92" s="139">
        <v>-64.599999999999994</v>
      </c>
      <c r="AE92" s="155">
        <f t="shared" si="8"/>
        <v>0</v>
      </c>
      <c r="AF92" s="155">
        <f t="shared" si="9"/>
        <v>0</v>
      </c>
      <c r="AG92" s="156">
        <f t="shared" si="10"/>
        <v>0</v>
      </c>
      <c r="AH92" s="156">
        <f t="shared" si="11"/>
        <v>0</v>
      </c>
      <c r="AI92" s="141"/>
      <c r="AJ92" s="141"/>
      <c r="AK92" s="141"/>
      <c r="AL92" s="141"/>
      <c r="AM92" s="141"/>
      <c r="AN92" s="141"/>
    </row>
    <row r="93" spans="1:40" x14ac:dyDescent="0.25">
      <c r="A93" s="79">
        <v>5540</v>
      </c>
      <c r="B93" s="137" t="s">
        <v>333</v>
      </c>
      <c r="C93" s="102">
        <v>3561275.12</v>
      </c>
      <c r="D93" s="102">
        <v>497002.04</v>
      </c>
      <c r="E93" s="100"/>
      <c r="F93" s="148"/>
      <c r="G93" s="102">
        <v>133308.65</v>
      </c>
      <c r="H93" s="102">
        <v>4853.05</v>
      </c>
      <c r="I93" s="102"/>
      <c r="J93" s="102">
        <v>46256.83</v>
      </c>
      <c r="K93" s="102">
        <v>12051.5</v>
      </c>
      <c r="L93" s="102">
        <v>282028.84999999998</v>
      </c>
      <c r="M93" s="72">
        <f t="shared" si="6"/>
        <v>4536776.04</v>
      </c>
      <c r="N93" s="106">
        <v>1152.4000000000001</v>
      </c>
      <c r="O93" s="145">
        <v>4751.8999999999996</v>
      </c>
      <c r="P93" s="145">
        <v>166342.45000000001</v>
      </c>
      <c r="Q93" s="106">
        <v>5243.6</v>
      </c>
      <c r="R93" s="106">
        <v>125721.55</v>
      </c>
      <c r="S93" s="93">
        <v>15648.49</v>
      </c>
      <c r="T93" s="123">
        <f t="shared" si="7"/>
        <v>4855636.4300000006</v>
      </c>
      <c r="U93" s="107">
        <v>72.5</v>
      </c>
      <c r="V93" s="110">
        <v>1883</v>
      </c>
      <c r="W93" s="120">
        <v>-37361.97</v>
      </c>
      <c r="X93" s="126"/>
      <c r="Y93" s="126">
        <v>-404.05</v>
      </c>
      <c r="Z93" s="131">
        <v>0.8</v>
      </c>
      <c r="AA93" s="139">
        <v>4855636.43</v>
      </c>
      <c r="AB93" s="139">
        <v>-37361.97</v>
      </c>
      <c r="AC93" s="139"/>
      <c r="AD93" s="139">
        <v>-404.05</v>
      </c>
      <c r="AE93" s="155">
        <f t="shared" si="8"/>
        <v>0</v>
      </c>
      <c r="AF93" s="155">
        <f t="shared" si="9"/>
        <v>0</v>
      </c>
      <c r="AG93" s="156">
        <f t="shared" si="10"/>
        <v>0</v>
      </c>
      <c r="AH93" s="156">
        <f t="shared" si="11"/>
        <v>0</v>
      </c>
      <c r="AI93" s="141"/>
      <c r="AJ93" s="141"/>
      <c r="AK93" s="141"/>
      <c r="AL93" s="141"/>
      <c r="AM93" s="141"/>
      <c r="AN93" s="141"/>
    </row>
    <row r="94" spans="1:40" x14ac:dyDescent="0.25">
      <c r="A94" s="79">
        <v>5541</v>
      </c>
      <c r="B94" s="137" t="s">
        <v>332</v>
      </c>
      <c r="C94" s="102">
        <v>2499180.46</v>
      </c>
      <c r="D94" s="102">
        <v>312044.33</v>
      </c>
      <c r="E94" s="100"/>
      <c r="F94" s="148"/>
      <c r="G94" s="102">
        <v>56593.599999999999</v>
      </c>
      <c r="H94" s="102">
        <v>1141.3499999999999</v>
      </c>
      <c r="I94" s="102"/>
      <c r="J94" s="102">
        <v>33424.400000000001</v>
      </c>
      <c r="K94" s="102">
        <v>1552.15</v>
      </c>
      <c r="L94" s="102">
        <v>220312.85</v>
      </c>
      <c r="M94" s="72">
        <f t="shared" si="6"/>
        <v>3124249.14</v>
      </c>
      <c r="N94" s="106">
        <v>5116.2</v>
      </c>
      <c r="O94" s="106">
        <v>14546.4</v>
      </c>
      <c r="P94" s="106">
        <v>61273.55</v>
      </c>
      <c r="Q94" s="106">
        <v>1332.85</v>
      </c>
      <c r="R94" s="106">
        <v>79306.350000000006</v>
      </c>
      <c r="S94" s="93">
        <v>6539.18</v>
      </c>
      <c r="T94" s="123">
        <f t="shared" si="7"/>
        <v>3292363.6700000004</v>
      </c>
      <c r="U94" s="107">
        <v>75.5</v>
      </c>
      <c r="V94" s="110">
        <v>1166</v>
      </c>
      <c r="W94" s="120">
        <v>-15345.72</v>
      </c>
      <c r="X94" s="126"/>
      <c r="Y94" s="126">
        <v>-208.48</v>
      </c>
      <c r="Z94" s="131">
        <v>1</v>
      </c>
      <c r="AA94" s="139">
        <v>3292363.67</v>
      </c>
      <c r="AB94" s="139">
        <v>-15345.72</v>
      </c>
      <c r="AC94" s="139"/>
      <c r="AD94" s="139">
        <v>-208.48</v>
      </c>
      <c r="AE94" s="155">
        <f t="shared" si="8"/>
        <v>0</v>
      </c>
      <c r="AF94" s="155">
        <f t="shared" si="9"/>
        <v>0</v>
      </c>
      <c r="AG94" s="156">
        <f t="shared" si="10"/>
        <v>0</v>
      </c>
      <c r="AH94" s="156">
        <f t="shared" si="11"/>
        <v>0</v>
      </c>
      <c r="AI94" s="141"/>
      <c r="AJ94" s="141"/>
      <c r="AK94" s="141"/>
      <c r="AL94" s="141"/>
      <c r="AM94" s="141"/>
      <c r="AN94" s="141"/>
    </row>
    <row r="95" spans="1:40" x14ac:dyDescent="0.25">
      <c r="A95" s="79">
        <v>5551</v>
      </c>
      <c r="B95" s="137" t="s">
        <v>32</v>
      </c>
      <c r="C95" s="102">
        <v>726466.25</v>
      </c>
      <c r="D95" s="102">
        <v>122220.84</v>
      </c>
      <c r="E95" s="100"/>
      <c r="F95" s="148"/>
      <c r="G95" s="102">
        <v>32422.9</v>
      </c>
      <c r="H95" s="102">
        <v>14465.6</v>
      </c>
      <c r="I95" s="102"/>
      <c r="J95" s="102">
        <v>2023.19</v>
      </c>
      <c r="K95" s="102">
        <v>12424.7</v>
      </c>
      <c r="L95" s="102">
        <v>114179.05</v>
      </c>
      <c r="M95" s="72">
        <f t="shared" si="6"/>
        <v>1024202.5299999999</v>
      </c>
      <c r="N95" s="106">
        <v>6473</v>
      </c>
      <c r="O95" s="106">
        <v>8831.7999999999993</v>
      </c>
      <c r="P95" s="106">
        <v>66776.45</v>
      </c>
      <c r="Q95" s="106"/>
      <c r="R95" s="106">
        <v>29720.799999999999</v>
      </c>
      <c r="S95" s="93">
        <v>5310.69</v>
      </c>
      <c r="T95" s="123">
        <f t="shared" si="7"/>
        <v>1141315.27</v>
      </c>
      <c r="U95" s="107">
        <v>55</v>
      </c>
      <c r="V95" s="110">
        <v>481</v>
      </c>
      <c r="W95" s="120">
        <v>-96.02</v>
      </c>
      <c r="X95" s="126"/>
      <c r="Y95" s="126">
        <v>-509.54</v>
      </c>
      <c r="Z95" s="131">
        <v>1</v>
      </c>
      <c r="AA95" s="139">
        <v>1141315.27</v>
      </c>
      <c r="AB95" s="139">
        <v>-96.02</v>
      </c>
      <c r="AC95" s="139"/>
      <c r="AD95" s="139">
        <v>-509.54</v>
      </c>
      <c r="AE95" s="155">
        <f t="shared" si="8"/>
        <v>0</v>
      </c>
      <c r="AF95" s="155">
        <f t="shared" si="9"/>
        <v>0</v>
      </c>
      <c r="AG95" s="156">
        <f t="shared" si="10"/>
        <v>0</v>
      </c>
      <c r="AH95" s="156">
        <f t="shared" si="11"/>
        <v>0</v>
      </c>
      <c r="AI95" s="141"/>
      <c r="AJ95" s="141"/>
      <c r="AK95" s="141"/>
      <c r="AL95" s="141"/>
      <c r="AM95" s="141"/>
      <c r="AN95" s="141"/>
    </row>
    <row r="96" spans="1:40" x14ac:dyDescent="0.25">
      <c r="A96" s="79">
        <v>5552</v>
      </c>
      <c r="B96" s="137" t="s">
        <v>33</v>
      </c>
      <c r="C96" s="102">
        <v>1019006.86</v>
      </c>
      <c r="D96" s="102">
        <v>211070.24</v>
      </c>
      <c r="E96" s="100"/>
      <c r="F96" s="148"/>
      <c r="G96" s="102">
        <v>20158.8</v>
      </c>
      <c r="H96" s="102">
        <v>1005.3</v>
      </c>
      <c r="I96" s="102"/>
      <c r="J96" s="102">
        <v>17186.439999999999</v>
      </c>
      <c r="K96" s="102">
        <v>3712.6</v>
      </c>
      <c r="L96" s="102">
        <v>131181.29999999999</v>
      </c>
      <c r="M96" s="72">
        <f t="shared" si="6"/>
        <v>1403321.5400000003</v>
      </c>
      <c r="N96" s="106">
        <v>78794.899999999994</v>
      </c>
      <c r="O96" s="106">
        <v>227946.4</v>
      </c>
      <c r="P96" s="106">
        <v>76656.100000000006</v>
      </c>
      <c r="Q96" s="106">
        <v>11328.51</v>
      </c>
      <c r="R96" s="106">
        <v>50034.55</v>
      </c>
      <c r="S96" s="93">
        <v>2397.09</v>
      </c>
      <c r="T96" s="123">
        <f t="shared" si="7"/>
        <v>1850479.0900000003</v>
      </c>
      <c r="U96" s="107">
        <v>71.5</v>
      </c>
      <c r="V96" s="110">
        <v>657</v>
      </c>
      <c r="W96" s="120">
        <v>-14953.53</v>
      </c>
      <c r="X96" s="126"/>
      <c r="Y96" s="126">
        <v>-722.76</v>
      </c>
      <c r="Z96" s="131">
        <v>1</v>
      </c>
      <c r="AA96" s="139">
        <v>1850479.09</v>
      </c>
      <c r="AB96" s="139">
        <v>-14953.53</v>
      </c>
      <c r="AC96" s="139"/>
      <c r="AD96" s="139">
        <v>-722.76</v>
      </c>
      <c r="AE96" s="155">
        <f t="shared" si="8"/>
        <v>0</v>
      </c>
      <c r="AF96" s="155">
        <f t="shared" si="9"/>
        <v>0</v>
      </c>
      <c r="AG96" s="156">
        <f t="shared" si="10"/>
        <v>0</v>
      </c>
      <c r="AH96" s="156">
        <f t="shared" si="11"/>
        <v>0</v>
      </c>
      <c r="AI96" s="141"/>
      <c r="AJ96" s="141"/>
      <c r="AK96" s="141"/>
      <c r="AL96" s="141"/>
      <c r="AM96" s="141"/>
      <c r="AN96" s="141"/>
    </row>
    <row r="97" spans="1:40" x14ac:dyDescent="0.25">
      <c r="A97" s="79">
        <v>5553</v>
      </c>
      <c r="B97" s="137" t="s">
        <v>34</v>
      </c>
      <c r="C97" s="102">
        <v>1813450.7</v>
      </c>
      <c r="D97" s="102">
        <v>300161.24</v>
      </c>
      <c r="E97" s="100"/>
      <c r="F97" s="148"/>
      <c r="G97" s="102">
        <v>151082.75</v>
      </c>
      <c r="H97" s="102">
        <v>42988.65</v>
      </c>
      <c r="I97" s="102"/>
      <c r="J97" s="102">
        <v>48540.18</v>
      </c>
      <c r="K97" s="102">
        <v>21370.05</v>
      </c>
      <c r="L97" s="102">
        <v>233568.45</v>
      </c>
      <c r="M97" s="72">
        <f t="shared" si="6"/>
        <v>2611162.02</v>
      </c>
      <c r="N97" s="106">
        <v>162665.4</v>
      </c>
      <c r="O97" s="106">
        <v>28932.5</v>
      </c>
      <c r="P97" s="106">
        <v>101171.15</v>
      </c>
      <c r="Q97" s="106"/>
      <c r="R97" s="106">
        <v>19499.150000000001</v>
      </c>
      <c r="S97" s="93">
        <v>21980.94</v>
      </c>
      <c r="T97" s="123">
        <f t="shared" si="7"/>
        <v>2945411.1599999997</v>
      </c>
      <c r="U97" s="107">
        <v>65</v>
      </c>
      <c r="V97" s="110">
        <v>1085</v>
      </c>
      <c r="W97" s="120">
        <v>-20140.669999999998</v>
      </c>
      <c r="X97" s="126"/>
      <c r="Y97" s="126">
        <v>-7313.13</v>
      </c>
      <c r="Z97" s="131">
        <v>1</v>
      </c>
      <c r="AA97" s="139">
        <v>2945411.16</v>
      </c>
      <c r="AB97" s="139">
        <v>-20140.669999999998</v>
      </c>
      <c r="AC97" s="139"/>
      <c r="AD97" s="139">
        <v>-7313.13</v>
      </c>
      <c r="AE97" s="155">
        <f t="shared" si="8"/>
        <v>0</v>
      </c>
      <c r="AF97" s="155">
        <f t="shared" si="9"/>
        <v>0</v>
      </c>
      <c r="AG97" s="156">
        <f t="shared" si="10"/>
        <v>0</v>
      </c>
      <c r="AH97" s="156">
        <f t="shared" si="11"/>
        <v>0</v>
      </c>
      <c r="AI97" s="141"/>
      <c r="AJ97" s="141"/>
      <c r="AK97" s="141"/>
      <c r="AL97" s="141"/>
      <c r="AM97" s="141"/>
      <c r="AN97" s="141"/>
    </row>
    <row r="98" spans="1:40" x14ac:dyDescent="0.25">
      <c r="A98" s="79">
        <v>5554</v>
      </c>
      <c r="B98" s="137" t="s">
        <v>35</v>
      </c>
      <c r="C98" s="102">
        <v>1752320.89</v>
      </c>
      <c r="D98" s="102">
        <v>363737.69</v>
      </c>
      <c r="E98" s="100"/>
      <c r="F98" s="148"/>
      <c r="G98" s="102">
        <v>54446.15</v>
      </c>
      <c r="H98" s="102">
        <v>925.15</v>
      </c>
      <c r="I98" s="102"/>
      <c r="J98" s="102">
        <v>31332.63</v>
      </c>
      <c r="K98" s="102">
        <v>2051.9</v>
      </c>
      <c r="L98" s="102">
        <v>185608.15</v>
      </c>
      <c r="M98" s="72">
        <f t="shared" si="6"/>
        <v>2390422.5599999996</v>
      </c>
      <c r="N98" s="106">
        <v>21995.5</v>
      </c>
      <c r="O98" s="106">
        <v>1202967</v>
      </c>
      <c r="P98" s="106">
        <v>86390.3</v>
      </c>
      <c r="Q98" s="106">
        <v>6877.31</v>
      </c>
      <c r="R98" s="106">
        <v>48182.400000000001</v>
      </c>
      <c r="S98" s="93">
        <v>6271.47</v>
      </c>
      <c r="T98" s="123">
        <f t="shared" si="7"/>
        <v>3763106.5399999996</v>
      </c>
      <c r="U98" s="107">
        <v>75</v>
      </c>
      <c r="V98" s="110">
        <v>1004</v>
      </c>
      <c r="W98" s="120">
        <v>-39597.93</v>
      </c>
      <c r="X98" s="126"/>
      <c r="Y98" s="126">
        <v>-1339.63</v>
      </c>
      <c r="Z98" s="131">
        <v>1</v>
      </c>
      <c r="AA98" s="139">
        <v>3763106.54</v>
      </c>
      <c r="AB98" s="139">
        <v>-39597.93</v>
      </c>
      <c r="AC98" s="139"/>
      <c r="AD98" s="139">
        <v>-1339.63</v>
      </c>
      <c r="AE98" s="155">
        <f t="shared" si="8"/>
        <v>0</v>
      </c>
      <c r="AF98" s="155">
        <f t="shared" si="9"/>
        <v>0</v>
      </c>
      <c r="AG98" s="156">
        <f t="shared" si="10"/>
        <v>0</v>
      </c>
      <c r="AH98" s="156">
        <f t="shared" si="11"/>
        <v>0</v>
      </c>
      <c r="AI98" s="141"/>
      <c r="AJ98" s="141"/>
      <c r="AK98" s="141"/>
      <c r="AL98" s="141"/>
      <c r="AM98" s="141"/>
      <c r="AN98" s="141"/>
    </row>
    <row r="99" spans="1:40" x14ac:dyDescent="0.25">
      <c r="A99" s="79">
        <v>5555</v>
      </c>
      <c r="B99" s="137" t="s">
        <v>36</v>
      </c>
      <c r="C99" s="102">
        <v>674651</v>
      </c>
      <c r="D99" s="102">
        <v>155527.76999999999</v>
      </c>
      <c r="E99" s="100"/>
      <c r="F99" s="148"/>
      <c r="G99" s="102">
        <v>9372.4</v>
      </c>
      <c r="H99" s="102">
        <v>2010.85</v>
      </c>
      <c r="I99" s="102"/>
      <c r="J99" s="102">
        <v>26612.47</v>
      </c>
      <c r="K99" s="102">
        <v>2228.6999999999998</v>
      </c>
      <c r="L99" s="102">
        <v>92373.15</v>
      </c>
      <c r="M99" s="72">
        <f t="shared" si="6"/>
        <v>962776.34</v>
      </c>
      <c r="N99" s="106">
        <v>10061.950000000001</v>
      </c>
      <c r="O99" s="106">
        <v>84602.9</v>
      </c>
      <c r="P99" s="106">
        <v>11110</v>
      </c>
      <c r="Q99" s="106">
        <v>877.19</v>
      </c>
      <c r="R99" s="106">
        <v>3845.4</v>
      </c>
      <c r="S99" s="93">
        <v>1289.29</v>
      </c>
      <c r="T99" s="123">
        <f t="shared" si="7"/>
        <v>1074563.0699999998</v>
      </c>
      <c r="U99" s="107">
        <v>69</v>
      </c>
      <c r="V99" s="110">
        <v>417</v>
      </c>
      <c r="W99" s="120">
        <v>-7241.25</v>
      </c>
      <c r="X99" s="126"/>
      <c r="Y99" s="126">
        <v>-102.53</v>
      </c>
      <c r="Z99" s="131">
        <v>1</v>
      </c>
      <c r="AA99" s="139">
        <v>1074563.07</v>
      </c>
      <c r="AB99" s="139">
        <v>-7241.25</v>
      </c>
      <c r="AC99" s="139"/>
      <c r="AD99" s="139">
        <v>-102.53</v>
      </c>
      <c r="AE99" s="155">
        <f t="shared" si="8"/>
        <v>0</v>
      </c>
      <c r="AF99" s="155">
        <f t="shared" si="9"/>
        <v>0</v>
      </c>
      <c r="AG99" s="156">
        <f t="shared" si="10"/>
        <v>0</v>
      </c>
      <c r="AH99" s="156">
        <f t="shared" si="11"/>
        <v>0</v>
      </c>
      <c r="AI99" s="141"/>
      <c r="AJ99" s="141"/>
      <c r="AK99" s="141"/>
      <c r="AL99" s="141"/>
      <c r="AM99" s="141"/>
      <c r="AN99" s="141"/>
    </row>
    <row r="100" spans="1:40" x14ac:dyDescent="0.25">
      <c r="A100" s="79">
        <v>5556</v>
      </c>
      <c r="B100" s="137" t="s">
        <v>37</v>
      </c>
      <c r="C100" s="102">
        <v>735107.24</v>
      </c>
      <c r="D100" s="102">
        <v>79278.27</v>
      </c>
      <c r="E100" s="100"/>
      <c r="F100" s="148">
        <v>2480</v>
      </c>
      <c r="G100" s="102">
        <v>61725.3</v>
      </c>
      <c r="H100" s="102">
        <v>161.30000000000001</v>
      </c>
      <c r="I100" s="102"/>
      <c r="J100" s="102">
        <v>16887.919999999998</v>
      </c>
      <c r="K100" s="102">
        <v>1271.6500000000001</v>
      </c>
      <c r="L100" s="102">
        <v>89665.45</v>
      </c>
      <c r="M100" s="72">
        <f t="shared" si="6"/>
        <v>986577.13000000012</v>
      </c>
      <c r="N100" s="106"/>
      <c r="O100" s="106">
        <v>163.5</v>
      </c>
      <c r="P100" s="106">
        <v>40028.6</v>
      </c>
      <c r="Q100" s="106"/>
      <c r="R100" s="106">
        <v>17644.650000000001</v>
      </c>
      <c r="S100" s="93">
        <v>7009.41</v>
      </c>
      <c r="T100" s="123">
        <f t="shared" si="7"/>
        <v>1051423.29</v>
      </c>
      <c r="U100" s="107">
        <v>69</v>
      </c>
      <c r="V100" s="110">
        <v>442</v>
      </c>
      <c r="W100" s="120">
        <v>27216.78</v>
      </c>
      <c r="X100" s="126"/>
      <c r="Y100" s="126">
        <v>0</v>
      </c>
      <c r="Z100" s="131">
        <v>1.2</v>
      </c>
      <c r="AA100" s="139">
        <v>1051423.29</v>
      </c>
      <c r="AB100" s="139">
        <v>27216.78</v>
      </c>
      <c r="AC100" s="139"/>
      <c r="AD100" s="139">
        <v>0</v>
      </c>
      <c r="AE100" s="155">
        <f t="shared" si="8"/>
        <v>0</v>
      </c>
      <c r="AF100" s="155">
        <f t="shared" si="9"/>
        <v>0</v>
      </c>
      <c r="AG100" s="156">
        <f t="shared" si="10"/>
        <v>0</v>
      </c>
      <c r="AH100" s="156">
        <f t="shared" si="11"/>
        <v>0</v>
      </c>
      <c r="AI100" s="141"/>
      <c r="AJ100" s="141"/>
      <c r="AK100" s="141"/>
      <c r="AL100" s="141"/>
      <c r="AM100" s="141"/>
      <c r="AN100" s="141"/>
    </row>
    <row r="101" spans="1:40" x14ac:dyDescent="0.25">
      <c r="A101" s="79">
        <v>5557</v>
      </c>
      <c r="B101" s="137" t="s">
        <v>38</v>
      </c>
      <c r="C101" s="102">
        <v>257919.69</v>
      </c>
      <c r="D101" s="102">
        <v>23068.28</v>
      </c>
      <c r="E101" s="100"/>
      <c r="F101" s="148">
        <v>899.15</v>
      </c>
      <c r="G101" s="102">
        <v>49</v>
      </c>
      <c r="H101" s="102">
        <v>702</v>
      </c>
      <c r="I101" s="102"/>
      <c r="J101" s="102">
        <v>436.59</v>
      </c>
      <c r="K101" s="102">
        <v>-284.55</v>
      </c>
      <c r="L101" s="102">
        <v>35749.800000000003</v>
      </c>
      <c r="M101" s="72">
        <f t="shared" si="6"/>
        <v>318539.96000000002</v>
      </c>
      <c r="N101" s="106"/>
      <c r="O101" s="106"/>
      <c r="P101" s="106">
        <v>10651.8</v>
      </c>
      <c r="Q101" s="106"/>
      <c r="R101" s="106">
        <v>2611</v>
      </c>
      <c r="S101" s="93">
        <v>85.06</v>
      </c>
      <c r="T101" s="123">
        <f t="shared" si="7"/>
        <v>331887.82</v>
      </c>
      <c r="U101" s="107">
        <v>69</v>
      </c>
      <c r="V101" s="110">
        <v>220</v>
      </c>
      <c r="W101" s="120">
        <v>-26565.58</v>
      </c>
      <c r="X101" s="126"/>
      <c r="Y101" s="126">
        <v>-0.03</v>
      </c>
      <c r="Z101" s="131">
        <v>1</v>
      </c>
      <c r="AA101" s="139">
        <v>331887.82</v>
      </c>
      <c r="AB101" s="139">
        <v>-26565.58</v>
      </c>
      <c r="AC101" s="139"/>
      <c r="AD101" s="139">
        <v>-0.03</v>
      </c>
      <c r="AE101" s="155">
        <f t="shared" si="8"/>
        <v>0</v>
      </c>
      <c r="AF101" s="155">
        <f t="shared" si="9"/>
        <v>0</v>
      </c>
      <c r="AG101" s="156">
        <f t="shared" si="10"/>
        <v>0</v>
      </c>
      <c r="AH101" s="156">
        <f t="shared" si="11"/>
        <v>0</v>
      </c>
      <c r="AI101" s="141"/>
      <c r="AJ101" s="141"/>
      <c r="AK101" s="141"/>
      <c r="AL101" s="141"/>
      <c r="AM101" s="141"/>
      <c r="AN101" s="141"/>
    </row>
    <row r="102" spans="1:40" x14ac:dyDescent="0.25">
      <c r="A102" s="79">
        <v>5559</v>
      </c>
      <c r="B102" s="137" t="s">
        <v>39</v>
      </c>
      <c r="C102" s="102">
        <v>971520.97</v>
      </c>
      <c r="D102" s="102">
        <v>274888.28000000003</v>
      </c>
      <c r="E102" s="100"/>
      <c r="F102" s="148"/>
      <c r="G102" s="102">
        <v>179369.55</v>
      </c>
      <c r="H102" s="102">
        <v>2827.05</v>
      </c>
      <c r="I102" s="102"/>
      <c r="J102" s="102">
        <v>18587.939999999999</v>
      </c>
      <c r="K102" s="102">
        <v>4011.5</v>
      </c>
      <c r="L102" s="102">
        <v>91808.1</v>
      </c>
      <c r="M102" s="72">
        <f t="shared" si="6"/>
        <v>1543013.3900000001</v>
      </c>
      <c r="N102" s="106">
        <v>10451.549999999999</v>
      </c>
      <c r="O102" s="106">
        <v>132502.20000000001</v>
      </c>
      <c r="P102" s="106">
        <v>13186.25</v>
      </c>
      <c r="Q102" s="106">
        <v>20.75</v>
      </c>
      <c r="R102" s="106">
        <v>36853.5</v>
      </c>
      <c r="S102" s="93">
        <v>20635.97</v>
      </c>
      <c r="T102" s="123">
        <f t="shared" si="7"/>
        <v>1756663.61</v>
      </c>
      <c r="U102" s="107">
        <v>66</v>
      </c>
      <c r="V102" s="110">
        <v>443</v>
      </c>
      <c r="W102" s="120">
        <v>-15550.54</v>
      </c>
      <c r="X102" s="126"/>
      <c r="Y102" s="126">
        <v>-1278.21</v>
      </c>
      <c r="Z102" s="131">
        <v>1</v>
      </c>
      <c r="AA102" s="139">
        <v>1756663.61</v>
      </c>
      <c r="AB102" s="139">
        <v>-15550.54</v>
      </c>
      <c r="AC102" s="139"/>
      <c r="AD102" s="139">
        <v>-1278.21</v>
      </c>
      <c r="AE102" s="155">
        <f t="shared" si="8"/>
        <v>0</v>
      </c>
      <c r="AF102" s="155">
        <f t="shared" si="9"/>
        <v>0</v>
      </c>
      <c r="AG102" s="156">
        <f t="shared" si="10"/>
        <v>0</v>
      </c>
      <c r="AH102" s="156">
        <f t="shared" si="11"/>
        <v>0</v>
      </c>
      <c r="AI102" s="141"/>
      <c r="AJ102" s="141"/>
      <c r="AK102" s="141"/>
      <c r="AL102" s="141"/>
      <c r="AM102" s="141"/>
      <c r="AN102" s="141"/>
    </row>
    <row r="103" spans="1:40" x14ac:dyDescent="0.25">
      <c r="A103" s="79">
        <v>5560</v>
      </c>
      <c r="B103" s="137" t="s">
        <v>40</v>
      </c>
      <c r="C103" s="102">
        <v>378155.11</v>
      </c>
      <c r="D103" s="102">
        <v>34007.440000000002</v>
      </c>
      <c r="E103" s="100"/>
      <c r="F103" s="148"/>
      <c r="G103" s="102">
        <v>8401.15</v>
      </c>
      <c r="H103" s="102">
        <v>408.85</v>
      </c>
      <c r="I103" s="102"/>
      <c r="J103" s="102">
        <v>11463.26</v>
      </c>
      <c r="K103" s="102">
        <v>624.20000000000005</v>
      </c>
      <c r="L103" s="102">
        <v>42727.75</v>
      </c>
      <c r="M103" s="72">
        <f t="shared" si="6"/>
        <v>475787.76</v>
      </c>
      <c r="N103" s="106"/>
      <c r="O103" s="106"/>
      <c r="P103" s="106">
        <v>51709.9</v>
      </c>
      <c r="Q103" s="106"/>
      <c r="R103" s="106">
        <v>36002.300000000003</v>
      </c>
      <c r="S103" s="93">
        <v>997.84</v>
      </c>
      <c r="T103" s="123">
        <f t="shared" si="7"/>
        <v>564497.80000000005</v>
      </c>
      <c r="U103" s="107">
        <v>68</v>
      </c>
      <c r="V103" s="110">
        <v>238</v>
      </c>
      <c r="W103" s="120">
        <v>-530.83000000000004</v>
      </c>
      <c r="X103" s="126"/>
      <c r="Y103" s="126">
        <v>0</v>
      </c>
      <c r="Z103" s="131">
        <v>1</v>
      </c>
      <c r="AA103" s="139">
        <v>564497.80000000005</v>
      </c>
      <c r="AB103" s="139">
        <v>-530.83000000000004</v>
      </c>
      <c r="AC103" s="139"/>
      <c r="AD103" s="139">
        <v>0</v>
      </c>
      <c r="AE103" s="155">
        <f t="shared" si="8"/>
        <v>0</v>
      </c>
      <c r="AF103" s="155">
        <f t="shared" si="9"/>
        <v>0</v>
      </c>
      <c r="AG103" s="156">
        <f t="shared" si="10"/>
        <v>0</v>
      </c>
      <c r="AH103" s="156">
        <f t="shared" si="11"/>
        <v>0</v>
      </c>
      <c r="AI103" s="141"/>
      <c r="AJ103" s="141"/>
      <c r="AK103" s="141"/>
      <c r="AL103" s="141"/>
      <c r="AM103" s="141"/>
      <c r="AN103" s="141"/>
    </row>
    <row r="104" spans="1:40" x14ac:dyDescent="0.25">
      <c r="A104" s="79">
        <v>5561</v>
      </c>
      <c r="B104" s="137" t="s">
        <v>41</v>
      </c>
      <c r="C104" s="102">
        <v>5845978.5800000001</v>
      </c>
      <c r="D104" s="102">
        <v>1141160.31</v>
      </c>
      <c r="E104" s="100"/>
      <c r="F104" s="148"/>
      <c r="G104" s="102">
        <v>180458.35</v>
      </c>
      <c r="H104" s="102">
        <v>9682</v>
      </c>
      <c r="I104" s="102"/>
      <c r="J104" s="102">
        <v>111885.77</v>
      </c>
      <c r="K104" s="102">
        <v>41708.949999999997</v>
      </c>
      <c r="L104" s="102">
        <v>638346.1</v>
      </c>
      <c r="M104" s="72">
        <f t="shared" si="6"/>
        <v>7969220.0599999996</v>
      </c>
      <c r="N104" s="106">
        <v>378118.75</v>
      </c>
      <c r="O104" s="106">
        <v>540216</v>
      </c>
      <c r="P104" s="106">
        <v>312776.40000000002</v>
      </c>
      <c r="Q104" s="106">
        <v>30628.639999999999</v>
      </c>
      <c r="R104" s="106">
        <v>196038.35</v>
      </c>
      <c r="S104" s="93">
        <v>21535.7</v>
      </c>
      <c r="T104" s="123">
        <f t="shared" si="7"/>
        <v>9448533.8999999985</v>
      </c>
      <c r="U104" s="107">
        <v>69</v>
      </c>
      <c r="V104" s="110">
        <v>3366</v>
      </c>
      <c r="W104" s="120">
        <v>-118347.03</v>
      </c>
      <c r="X104" s="126"/>
      <c r="Y104" s="126">
        <v>-2119.89</v>
      </c>
      <c r="Z104" s="131">
        <v>1</v>
      </c>
      <c r="AA104" s="139">
        <v>9448533.9000000004</v>
      </c>
      <c r="AB104" s="139">
        <v>-118347.03</v>
      </c>
      <c r="AC104" s="139"/>
      <c r="AD104" s="139">
        <v>-2119.89</v>
      </c>
      <c r="AE104" s="155">
        <f t="shared" si="8"/>
        <v>0</v>
      </c>
      <c r="AF104" s="155">
        <f t="shared" si="9"/>
        <v>0</v>
      </c>
      <c r="AG104" s="156">
        <f t="shared" si="10"/>
        <v>0</v>
      </c>
      <c r="AH104" s="156">
        <f t="shared" si="11"/>
        <v>0</v>
      </c>
      <c r="AI104" s="141"/>
      <c r="AJ104" s="141"/>
      <c r="AK104" s="141"/>
      <c r="AL104" s="141"/>
      <c r="AM104" s="141"/>
      <c r="AN104" s="141"/>
    </row>
    <row r="105" spans="1:40" x14ac:dyDescent="0.25">
      <c r="A105" s="79">
        <v>5562</v>
      </c>
      <c r="B105" s="137" t="s">
        <v>42</v>
      </c>
      <c r="C105" s="102">
        <v>259117.72</v>
      </c>
      <c r="D105" s="102">
        <v>127565.54</v>
      </c>
      <c r="E105" s="100"/>
      <c r="F105" s="158">
        <v>920</v>
      </c>
      <c r="G105" s="102">
        <v>909.6</v>
      </c>
      <c r="H105" s="102">
        <v>416.4</v>
      </c>
      <c r="I105" s="102"/>
      <c r="J105" s="102">
        <v>5376.73</v>
      </c>
      <c r="K105" s="102">
        <v>1974.5</v>
      </c>
      <c r="L105" s="144">
        <v>36489.25</v>
      </c>
      <c r="M105" s="72">
        <f t="shared" si="6"/>
        <v>432769.74</v>
      </c>
      <c r="N105" s="106">
        <v>278.8</v>
      </c>
      <c r="O105" s="106">
        <v>-5394.6</v>
      </c>
      <c r="P105" s="106">
        <v>24640</v>
      </c>
      <c r="Q105" s="106">
        <v>3932.26</v>
      </c>
      <c r="R105" s="106">
        <v>24614.75</v>
      </c>
      <c r="S105" s="93">
        <v>150.19</v>
      </c>
      <c r="T105" s="123">
        <f t="shared" si="7"/>
        <v>480991.14</v>
      </c>
      <c r="U105" s="107">
        <v>70</v>
      </c>
      <c r="V105" s="110">
        <v>137</v>
      </c>
      <c r="W105" s="120">
        <v>-3768.08</v>
      </c>
      <c r="X105" s="126"/>
      <c r="Y105" s="126">
        <v>-38.15</v>
      </c>
      <c r="Z105" s="131">
        <v>1.2</v>
      </c>
      <c r="AA105" s="139">
        <v>480991.14</v>
      </c>
      <c r="AB105" s="139">
        <v>-3768.08</v>
      </c>
      <c r="AC105" s="139"/>
      <c r="AD105" s="139">
        <v>-38.15</v>
      </c>
      <c r="AE105" s="155">
        <f t="shared" si="8"/>
        <v>0</v>
      </c>
      <c r="AF105" s="155">
        <f t="shared" si="9"/>
        <v>0</v>
      </c>
      <c r="AG105" s="156">
        <f t="shared" si="10"/>
        <v>0</v>
      </c>
      <c r="AH105" s="156">
        <f t="shared" si="11"/>
        <v>0</v>
      </c>
      <c r="AI105" s="141"/>
      <c r="AJ105" s="141"/>
      <c r="AK105" s="141"/>
      <c r="AL105" s="141"/>
      <c r="AM105" s="141"/>
      <c r="AN105" s="141"/>
    </row>
    <row r="106" spans="1:40" x14ac:dyDescent="0.25">
      <c r="A106" s="79">
        <v>5563</v>
      </c>
      <c r="B106" s="137" t="s">
        <v>248</v>
      </c>
      <c r="C106" s="102">
        <v>277323.3</v>
      </c>
      <c r="D106" s="102">
        <v>44558.400000000001</v>
      </c>
      <c r="E106" s="100"/>
      <c r="F106" s="148">
        <v>540</v>
      </c>
      <c r="G106" s="102">
        <v>461</v>
      </c>
      <c r="H106" s="102">
        <v>25</v>
      </c>
      <c r="I106" s="102"/>
      <c r="J106" s="102">
        <v>728.75</v>
      </c>
      <c r="K106" s="102"/>
      <c r="L106" s="102">
        <v>21873.75</v>
      </c>
      <c r="M106" s="72">
        <f t="shared" si="6"/>
        <v>345510.2</v>
      </c>
      <c r="N106" s="106"/>
      <c r="O106" s="106">
        <v>45.6</v>
      </c>
      <c r="P106" s="106">
        <v>36561.25</v>
      </c>
      <c r="Q106" s="106"/>
      <c r="R106" s="106">
        <v>42313</v>
      </c>
      <c r="S106" s="93">
        <v>55.05</v>
      </c>
      <c r="T106" s="123">
        <f t="shared" si="7"/>
        <v>424485.1</v>
      </c>
      <c r="U106" s="107">
        <v>80</v>
      </c>
      <c r="V106" s="110">
        <v>151</v>
      </c>
      <c r="W106" s="120">
        <v>-2986.73</v>
      </c>
      <c r="X106" s="126"/>
      <c r="Y106" s="126">
        <v>0</v>
      </c>
      <c r="Z106" s="131">
        <v>1</v>
      </c>
      <c r="AA106" s="139">
        <v>424485.1</v>
      </c>
      <c r="AB106" s="139">
        <v>-2986.73</v>
      </c>
      <c r="AC106" s="139"/>
      <c r="AD106" s="139">
        <v>0</v>
      </c>
      <c r="AE106" s="155">
        <f t="shared" si="8"/>
        <v>0</v>
      </c>
      <c r="AF106" s="155">
        <f t="shared" si="9"/>
        <v>0</v>
      </c>
      <c r="AG106" s="156">
        <f t="shared" si="10"/>
        <v>0</v>
      </c>
      <c r="AH106" s="156">
        <f t="shared" si="11"/>
        <v>0</v>
      </c>
      <c r="AI106" s="141"/>
      <c r="AJ106" s="141"/>
      <c r="AK106" s="141"/>
      <c r="AL106" s="141"/>
      <c r="AM106" s="141"/>
      <c r="AN106" s="141"/>
    </row>
    <row r="107" spans="1:40" x14ac:dyDescent="0.25">
      <c r="A107" s="79">
        <v>5564</v>
      </c>
      <c r="B107" s="137" t="s">
        <v>249</v>
      </c>
      <c r="C107" s="102">
        <v>125537.51</v>
      </c>
      <c r="D107" s="102">
        <v>20585.2</v>
      </c>
      <c r="E107" s="100"/>
      <c r="F107" s="148"/>
      <c r="G107" s="102">
        <v>58.05</v>
      </c>
      <c r="H107" s="102">
        <v>23.75</v>
      </c>
      <c r="I107" s="102"/>
      <c r="J107" s="102"/>
      <c r="K107" s="102"/>
      <c r="L107" s="102">
        <v>11414.45</v>
      </c>
      <c r="M107" s="72">
        <f t="shared" si="6"/>
        <v>157618.96</v>
      </c>
      <c r="N107" s="106"/>
      <c r="O107" s="106">
        <v>736.4</v>
      </c>
      <c r="P107" s="106">
        <v>1127.6500000000001</v>
      </c>
      <c r="Q107" s="106"/>
      <c r="R107" s="106">
        <v>1787.5</v>
      </c>
      <c r="S107" s="93">
        <v>9.26</v>
      </c>
      <c r="T107" s="123">
        <f t="shared" si="7"/>
        <v>161279.76999999999</v>
      </c>
      <c r="U107" s="107">
        <v>76</v>
      </c>
      <c r="V107" s="110">
        <v>103</v>
      </c>
      <c r="W107" s="120">
        <v>-916.18</v>
      </c>
      <c r="X107" s="126"/>
      <c r="Y107" s="126">
        <v>0</v>
      </c>
      <c r="Z107" s="131">
        <v>0.8</v>
      </c>
      <c r="AA107" s="139">
        <v>161279.76999999999</v>
      </c>
      <c r="AB107" s="139">
        <v>-916.18</v>
      </c>
      <c r="AC107" s="139"/>
      <c r="AD107" s="139">
        <v>0</v>
      </c>
      <c r="AE107" s="155">
        <f t="shared" si="8"/>
        <v>0</v>
      </c>
      <c r="AF107" s="155">
        <f t="shared" si="9"/>
        <v>0</v>
      </c>
      <c r="AG107" s="156">
        <f t="shared" si="10"/>
        <v>0</v>
      </c>
      <c r="AH107" s="156">
        <f t="shared" si="11"/>
        <v>0</v>
      </c>
      <c r="AI107" s="141"/>
      <c r="AJ107" s="141"/>
      <c r="AK107" s="141"/>
      <c r="AL107" s="141"/>
      <c r="AM107" s="141"/>
      <c r="AN107" s="141"/>
    </row>
    <row r="108" spans="1:40" x14ac:dyDescent="0.25">
      <c r="A108" s="79">
        <v>5565</v>
      </c>
      <c r="B108" s="137" t="s">
        <v>250</v>
      </c>
      <c r="C108" s="102">
        <v>777961.32</v>
      </c>
      <c r="D108" s="102">
        <v>109871.74</v>
      </c>
      <c r="E108" s="100"/>
      <c r="F108" s="148"/>
      <c r="G108" s="102">
        <v>137313</v>
      </c>
      <c r="H108" s="102">
        <v>219301.6</v>
      </c>
      <c r="I108" s="102"/>
      <c r="J108" s="102">
        <v>6667.67</v>
      </c>
      <c r="K108" s="102">
        <v>24118.65</v>
      </c>
      <c r="L108" s="102">
        <v>130218.95</v>
      </c>
      <c r="M108" s="72">
        <f t="shared" si="6"/>
        <v>1405452.9299999997</v>
      </c>
      <c r="N108" s="106">
        <v>63286.3</v>
      </c>
      <c r="O108" s="106"/>
      <c r="P108" s="106">
        <v>45942.6</v>
      </c>
      <c r="Q108" s="106">
        <v>3.4</v>
      </c>
      <c r="R108" s="106">
        <v>29182.05</v>
      </c>
      <c r="S108" s="93">
        <v>40390.93</v>
      </c>
      <c r="T108" s="123">
        <f t="shared" si="7"/>
        <v>1584258.2099999997</v>
      </c>
      <c r="U108" s="107">
        <v>63.5</v>
      </c>
      <c r="V108" s="110">
        <v>495</v>
      </c>
      <c r="W108" s="120">
        <v>-4179</v>
      </c>
      <c r="X108" s="126"/>
      <c r="Y108" s="126">
        <v>-0.6</v>
      </c>
      <c r="Z108" s="131">
        <v>1</v>
      </c>
      <c r="AA108" s="139">
        <v>1584258.21</v>
      </c>
      <c r="AB108" s="139">
        <v>-4179</v>
      </c>
      <c r="AC108" s="139"/>
      <c r="AD108" s="139">
        <v>-0.6</v>
      </c>
      <c r="AE108" s="155">
        <f t="shared" si="8"/>
        <v>0</v>
      </c>
      <c r="AF108" s="155">
        <f t="shared" si="9"/>
        <v>0</v>
      </c>
      <c r="AG108" s="156">
        <f t="shared" si="10"/>
        <v>0</v>
      </c>
      <c r="AH108" s="156">
        <f t="shared" si="11"/>
        <v>0</v>
      </c>
      <c r="AI108" s="141"/>
      <c r="AJ108" s="141"/>
      <c r="AK108" s="141"/>
      <c r="AL108" s="141"/>
      <c r="AM108" s="141"/>
      <c r="AN108" s="141"/>
    </row>
    <row r="109" spans="1:40" x14ac:dyDescent="0.25">
      <c r="A109" s="79">
        <v>5566</v>
      </c>
      <c r="B109" s="137" t="s">
        <v>251</v>
      </c>
      <c r="C109" s="102">
        <v>612319.43999999994</v>
      </c>
      <c r="D109" s="102">
        <v>69394.75</v>
      </c>
      <c r="E109" s="100"/>
      <c r="F109" s="148">
        <v>2630</v>
      </c>
      <c r="G109" s="102">
        <v>11569.95</v>
      </c>
      <c r="H109" s="102">
        <v>3363.7</v>
      </c>
      <c r="I109" s="102"/>
      <c r="J109" s="102">
        <v>8166.81</v>
      </c>
      <c r="K109" s="102">
        <v>371.05</v>
      </c>
      <c r="L109" s="102">
        <v>80744.100000000006</v>
      </c>
      <c r="M109" s="72">
        <f t="shared" si="6"/>
        <v>788559.79999999993</v>
      </c>
      <c r="N109" s="106">
        <v>7185.35</v>
      </c>
      <c r="O109" s="106">
        <v>630</v>
      </c>
      <c r="P109" s="106">
        <v>10185.700000000001</v>
      </c>
      <c r="Q109" s="106">
        <v>12552.74</v>
      </c>
      <c r="R109" s="106">
        <v>39935</v>
      </c>
      <c r="S109" s="93">
        <v>1691.42</v>
      </c>
      <c r="T109" s="123">
        <f t="shared" si="7"/>
        <v>860740.00999999989</v>
      </c>
      <c r="U109" s="107">
        <v>81</v>
      </c>
      <c r="V109" s="110">
        <v>403</v>
      </c>
      <c r="W109" s="120">
        <v>-16284.01</v>
      </c>
      <c r="X109" s="126"/>
      <c r="Y109" s="126">
        <v>-0.1</v>
      </c>
      <c r="Z109" s="131">
        <v>1.5</v>
      </c>
      <c r="AA109" s="139">
        <v>860740.01</v>
      </c>
      <c r="AB109" s="139">
        <v>-16284.01</v>
      </c>
      <c r="AC109" s="139"/>
      <c r="AD109" s="139">
        <v>-0.1</v>
      </c>
      <c r="AE109" s="155">
        <f t="shared" si="8"/>
        <v>0</v>
      </c>
      <c r="AF109" s="155">
        <f t="shared" si="9"/>
        <v>0</v>
      </c>
      <c r="AG109" s="156">
        <f t="shared" si="10"/>
        <v>0</v>
      </c>
      <c r="AH109" s="156">
        <f t="shared" si="11"/>
        <v>0</v>
      </c>
      <c r="AI109" s="141"/>
      <c r="AJ109" s="141"/>
      <c r="AK109" s="141"/>
      <c r="AL109" s="141"/>
      <c r="AM109" s="141"/>
      <c r="AN109" s="141"/>
    </row>
    <row r="110" spans="1:40" x14ac:dyDescent="0.25">
      <c r="A110" s="79">
        <v>5568</v>
      </c>
      <c r="B110" s="137" t="s">
        <v>106</v>
      </c>
      <c r="C110" s="102">
        <v>5629067.1500000004</v>
      </c>
      <c r="D110" s="102">
        <v>848233.91</v>
      </c>
      <c r="E110" s="100"/>
      <c r="F110" s="148"/>
      <c r="G110" s="102">
        <v>291803.3</v>
      </c>
      <c r="H110" s="102">
        <v>111729.3</v>
      </c>
      <c r="I110" s="102">
        <v>45476.55</v>
      </c>
      <c r="J110" s="102">
        <v>118781.81</v>
      </c>
      <c r="K110" s="102">
        <v>58362.9</v>
      </c>
      <c r="L110" s="102">
        <v>641637.55000000005</v>
      </c>
      <c r="M110" s="72">
        <f t="shared" si="6"/>
        <v>7745092.4699999997</v>
      </c>
      <c r="N110" s="106">
        <v>2053229.95</v>
      </c>
      <c r="O110" s="106">
        <v>599088.19999999995</v>
      </c>
      <c r="P110" s="106">
        <v>382005</v>
      </c>
      <c r="Q110" s="106">
        <v>43024.68</v>
      </c>
      <c r="R110" s="106">
        <v>289286.59999999998</v>
      </c>
      <c r="S110" s="93">
        <v>45704.959999999999</v>
      </c>
      <c r="T110" s="123">
        <f t="shared" si="7"/>
        <v>11157431.859999999</v>
      </c>
      <c r="U110" s="107">
        <v>70</v>
      </c>
      <c r="V110" s="110">
        <v>4948</v>
      </c>
      <c r="W110" s="120">
        <v>-188721.09</v>
      </c>
      <c r="X110" s="126"/>
      <c r="Y110" s="126">
        <v>-3069.98</v>
      </c>
      <c r="Z110" s="131">
        <v>1</v>
      </c>
      <c r="AA110" s="139">
        <v>11157431.859999999</v>
      </c>
      <c r="AB110" s="139">
        <v>-188721.09</v>
      </c>
      <c r="AC110" s="139"/>
      <c r="AD110" s="139">
        <v>-3069.98</v>
      </c>
      <c r="AE110" s="155">
        <f t="shared" si="8"/>
        <v>0</v>
      </c>
      <c r="AF110" s="155">
        <f t="shared" si="9"/>
        <v>0</v>
      </c>
      <c r="AG110" s="156">
        <f t="shared" si="10"/>
        <v>0</v>
      </c>
      <c r="AH110" s="156">
        <f t="shared" si="11"/>
        <v>0</v>
      </c>
      <c r="AI110" s="141"/>
      <c r="AJ110" s="141"/>
      <c r="AK110" s="141"/>
      <c r="AL110" s="141"/>
      <c r="AM110" s="141"/>
      <c r="AN110" s="141"/>
    </row>
    <row r="111" spans="1:40" x14ac:dyDescent="0.25">
      <c r="A111" s="79">
        <v>5571</v>
      </c>
      <c r="B111" s="137" t="s">
        <v>330</v>
      </c>
      <c r="C111" s="102">
        <v>1445285.24</v>
      </c>
      <c r="D111" s="102">
        <v>166831.78</v>
      </c>
      <c r="E111" s="100"/>
      <c r="F111" s="148"/>
      <c r="G111" s="102">
        <v>8509.15</v>
      </c>
      <c r="H111" s="102">
        <v>332.4</v>
      </c>
      <c r="I111" s="102"/>
      <c r="J111" s="102">
        <v>21713.79</v>
      </c>
      <c r="K111" s="102">
        <v>7355.2</v>
      </c>
      <c r="L111" s="102">
        <v>201479.55</v>
      </c>
      <c r="M111" s="72">
        <f t="shared" si="6"/>
        <v>1851507.1099999999</v>
      </c>
      <c r="N111" s="106">
        <v>51246.7</v>
      </c>
      <c r="O111" s="106">
        <v>26526.2</v>
      </c>
      <c r="P111" s="106">
        <v>73000.05</v>
      </c>
      <c r="Q111" s="106"/>
      <c r="R111" s="106">
        <v>112137.25</v>
      </c>
      <c r="S111" s="93">
        <v>1001.41</v>
      </c>
      <c r="T111" s="123">
        <f t="shared" si="7"/>
        <v>2115418.7199999997</v>
      </c>
      <c r="U111" s="107">
        <v>71.5</v>
      </c>
      <c r="V111" s="110">
        <v>883</v>
      </c>
      <c r="W111" s="120">
        <v>-8173.95</v>
      </c>
      <c r="X111" s="126"/>
      <c r="Y111" s="126">
        <v>0</v>
      </c>
      <c r="Z111" s="131">
        <v>1.2</v>
      </c>
      <c r="AA111" s="139">
        <v>2115418.7200000002</v>
      </c>
      <c r="AB111" s="139">
        <v>-8173.95</v>
      </c>
      <c r="AC111" s="139"/>
      <c r="AD111" s="139">
        <v>0</v>
      </c>
      <c r="AE111" s="155">
        <f t="shared" si="8"/>
        <v>0</v>
      </c>
      <c r="AF111" s="155">
        <f t="shared" si="9"/>
        <v>0</v>
      </c>
      <c r="AG111" s="156">
        <f t="shared" si="10"/>
        <v>0</v>
      </c>
      <c r="AH111" s="156">
        <f t="shared" si="11"/>
        <v>0</v>
      </c>
      <c r="AI111" s="141"/>
      <c r="AJ111" s="141"/>
      <c r="AK111" s="141"/>
      <c r="AL111" s="141"/>
      <c r="AM111" s="141"/>
      <c r="AN111" s="141"/>
    </row>
    <row r="112" spans="1:40" x14ac:dyDescent="0.25">
      <c r="A112" s="79">
        <v>5581</v>
      </c>
      <c r="B112" s="137" t="s">
        <v>304</v>
      </c>
      <c r="C112" s="102">
        <v>12160319.640000001</v>
      </c>
      <c r="D112" s="102">
        <v>2132088.16</v>
      </c>
      <c r="E112" s="100"/>
      <c r="F112" s="148"/>
      <c r="G112" s="102">
        <v>132702.45000000001</v>
      </c>
      <c r="H112" s="102">
        <v>19948.5</v>
      </c>
      <c r="I112" s="102">
        <v>59666.6</v>
      </c>
      <c r="J112" s="102">
        <v>50492.89</v>
      </c>
      <c r="K112" s="102">
        <v>35196.15</v>
      </c>
      <c r="L112" s="102">
        <v>1455972.05</v>
      </c>
      <c r="M112" s="72">
        <f t="shared" si="6"/>
        <v>16046386.440000001</v>
      </c>
      <c r="N112" s="106">
        <v>9474.2999999999993</v>
      </c>
      <c r="O112" s="106">
        <v>72349.5</v>
      </c>
      <c r="P112" s="106">
        <v>820976.65</v>
      </c>
      <c r="Q112" s="106">
        <v>13964.06</v>
      </c>
      <c r="R112" s="106">
        <v>713701.5</v>
      </c>
      <c r="S112" s="93">
        <v>17289.57</v>
      </c>
      <c r="T112" s="123">
        <f t="shared" si="7"/>
        <v>17694142.02</v>
      </c>
      <c r="U112" s="107">
        <v>72</v>
      </c>
      <c r="V112" s="110">
        <v>3871</v>
      </c>
      <c r="W112" s="120">
        <v>-65096.46</v>
      </c>
      <c r="X112" s="126"/>
      <c r="Y112" s="126">
        <v>-15831.7</v>
      </c>
      <c r="Z112" s="131">
        <v>1.5</v>
      </c>
      <c r="AA112" s="139">
        <v>17694142.02</v>
      </c>
      <c r="AB112" s="139">
        <v>-65096.46</v>
      </c>
      <c r="AC112" s="139"/>
      <c r="AD112" s="139">
        <v>-15831.7</v>
      </c>
      <c r="AE112" s="155">
        <f t="shared" si="8"/>
        <v>0</v>
      </c>
      <c r="AF112" s="155">
        <f t="shared" si="9"/>
        <v>0</v>
      </c>
      <c r="AG112" s="156">
        <f t="shared" si="10"/>
        <v>0</v>
      </c>
      <c r="AH112" s="156">
        <f t="shared" si="11"/>
        <v>0</v>
      </c>
      <c r="AI112" s="141"/>
      <c r="AJ112" s="141"/>
      <c r="AK112" s="141"/>
      <c r="AL112" s="141"/>
      <c r="AM112" s="141"/>
      <c r="AN112" s="141"/>
    </row>
    <row r="113" spans="1:40" x14ac:dyDescent="0.25">
      <c r="A113" s="79">
        <v>5582</v>
      </c>
      <c r="B113" s="137" t="s">
        <v>305</v>
      </c>
      <c r="C113" s="144">
        <v>9357357.2799999993</v>
      </c>
      <c r="D113" s="102">
        <v>1191584.55</v>
      </c>
      <c r="E113" s="100"/>
      <c r="F113" s="148"/>
      <c r="G113" s="102">
        <v>217448.3</v>
      </c>
      <c r="H113" s="102">
        <v>218382.85</v>
      </c>
      <c r="I113" s="102">
        <v>-27176.23</v>
      </c>
      <c r="J113" s="102">
        <v>312399.43</v>
      </c>
      <c r="K113" s="102">
        <v>83192.45</v>
      </c>
      <c r="L113" s="102">
        <v>951358.4</v>
      </c>
      <c r="M113" s="72">
        <f t="shared" si="6"/>
        <v>12304547.029999999</v>
      </c>
      <c r="N113" s="106">
        <v>449844.65</v>
      </c>
      <c r="O113" s="106">
        <v>461920.2</v>
      </c>
      <c r="P113" s="106">
        <v>546244.75</v>
      </c>
      <c r="Q113" s="106">
        <v>32911</v>
      </c>
      <c r="R113" s="106">
        <v>773876.4</v>
      </c>
      <c r="S113" s="93">
        <v>49363.16</v>
      </c>
      <c r="T113" s="123">
        <f t="shared" si="7"/>
        <v>14618707.189999999</v>
      </c>
      <c r="U113" s="107">
        <v>73</v>
      </c>
      <c r="V113" s="110">
        <v>4449</v>
      </c>
      <c r="W113" s="146">
        <v>-145996.04999999999</v>
      </c>
      <c r="X113" s="126"/>
      <c r="Y113" s="126">
        <v>-12825.31</v>
      </c>
      <c r="Z113" s="131">
        <v>1</v>
      </c>
      <c r="AA113" s="139">
        <v>14618707.189999999</v>
      </c>
      <c r="AB113" s="139">
        <v>-145996.04999999999</v>
      </c>
      <c r="AC113" s="139"/>
      <c r="AD113" s="139">
        <v>-12825.31</v>
      </c>
      <c r="AE113" s="155">
        <f t="shared" si="8"/>
        <v>0</v>
      </c>
      <c r="AF113" s="155">
        <f t="shared" si="9"/>
        <v>0</v>
      </c>
      <c r="AG113" s="156">
        <f t="shared" si="10"/>
        <v>0</v>
      </c>
      <c r="AH113" s="156">
        <f t="shared" si="11"/>
        <v>0</v>
      </c>
      <c r="AI113" s="141"/>
      <c r="AJ113" s="141"/>
      <c r="AK113" s="141"/>
      <c r="AL113" s="141"/>
      <c r="AM113" s="141"/>
      <c r="AN113" s="141"/>
    </row>
    <row r="114" spans="1:40" x14ac:dyDescent="0.25">
      <c r="A114" s="79">
        <v>5583</v>
      </c>
      <c r="B114" s="137" t="s">
        <v>306</v>
      </c>
      <c r="C114" s="144">
        <v>11721344.43</v>
      </c>
      <c r="D114" s="102">
        <v>1690992.38</v>
      </c>
      <c r="E114" s="100"/>
      <c r="F114" s="148"/>
      <c r="G114" s="102">
        <v>3561542.95</v>
      </c>
      <c r="H114" s="102">
        <v>337572.3</v>
      </c>
      <c r="I114" s="102"/>
      <c r="J114" s="102">
        <v>969801.07</v>
      </c>
      <c r="K114" s="102">
        <v>388664.15</v>
      </c>
      <c r="L114" s="102">
        <v>2503743.2999999998</v>
      </c>
      <c r="M114" s="72">
        <f t="shared" si="6"/>
        <v>21173660.579999998</v>
      </c>
      <c r="N114" s="106">
        <v>2173154.15</v>
      </c>
      <c r="O114" s="106">
        <v>245089.6</v>
      </c>
      <c r="P114" s="106">
        <v>1501884.75</v>
      </c>
      <c r="Q114" s="106">
        <v>43662.31</v>
      </c>
      <c r="R114" s="106">
        <v>1165005.55</v>
      </c>
      <c r="S114" s="93">
        <v>441622.08</v>
      </c>
      <c r="T114" s="123">
        <f t="shared" si="7"/>
        <v>26744079.019999996</v>
      </c>
      <c r="U114" s="107">
        <v>63.5</v>
      </c>
      <c r="V114" s="110">
        <v>8974</v>
      </c>
      <c r="W114" s="120">
        <v>-222182.55</v>
      </c>
      <c r="X114" s="126"/>
      <c r="Y114" s="126">
        <v>-2314.4499999999998</v>
      </c>
      <c r="Z114" s="131">
        <v>1</v>
      </c>
      <c r="AA114" s="139">
        <v>26744079.02</v>
      </c>
      <c r="AB114" s="139">
        <v>-222182.55</v>
      </c>
      <c r="AC114" s="139"/>
      <c r="AD114" s="139">
        <v>-2314.4499999999998</v>
      </c>
      <c r="AE114" s="155">
        <f t="shared" si="8"/>
        <v>0</v>
      </c>
      <c r="AF114" s="155">
        <f t="shared" si="9"/>
        <v>0</v>
      </c>
      <c r="AG114" s="156">
        <f t="shared" si="10"/>
        <v>0</v>
      </c>
      <c r="AH114" s="156">
        <f t="shared" si="11"/>
        <v>0</v>
      </c>
      <c r="AI114" s="141"/>
      <c r="AJ114" s="141"/>
      <c r="AK114" s="141"/>
      <c r="AL114" s="141"/>
      <c r="AM114" s="141"/>
      <c r="AN114" s="141"/>
    </row>
    <row r="115" spans="1:40" x14ac:dyDescent="0.25">
      <c r="A115" s="79">
        <v>5584</v>
      </c>
      <c r="B115" s="137" t="s">
        <v>307</v>
      </c>
      <c r="C115" s="144">
        <v>24374238.77</v>
      </c>
      <c r="D115" s="102">
        <v>4440234.49</v>
      </c>
      <c r="E115" s="100"/>
      <c r="F115" s="148"/>
      <c r="G115" s="102">
        <v>1138215.45</v>
      </c>
      <c r="H115" s="102">
        <v>450645.5</v>
      </c>
      <c r="I115" s="102">
        <v>318905.75</v>
      </c>
      <c r="J115" s="102">
        <v>249842.53</v>
      </c>
      <c r="K115" s="102">
        <v>165858.70000000001</v>
      </c>
      <c r="L115" s="102">
        <v>2348850.7999999998</v>
      </c>
      <c r="M115" s="72">
        <f t="shared" si="6"/>
        <v>33486791.989999998</v>
      </c>
      <c r="N115" s="106">
        <v>293562.8</v>
      </c>
      <c r="O115" s="106">
        <v>585788.80000000005</v>
      </c>
      <c r="P115" s="106">
        <v>1803696.3</v>
      </c>
      <c r="Q115" s="106">
        <v>60504.7</v>
      </c>
      <c r="R115" s="106">
        <v>1193095.95</v>
      </c>
      <c r="S115" s="93">
        <v>179957.77</v>
      </c>
      <c r="T115" s="123">
        <f t="shared" si="7"/>
        <v>37603398.310000002</v>
      </c>
      <c r="U115" s="107">
        <v>64.5</v>
      </c>
      <c r="V115" s="110">
        <v>9813</v>
      </c>
      <c r="W115" s="120">
        <v>-363450.84</v>
      </c>
      <c r="X115" s="126"/>
      <c r="Y115" s="126">
        <v>-32342.31</v>
      </c>
      <c r="Z115" s="131">
        <v>1</v>
      </c>
      <c r="AA115" s="139">
        <v>37603398.310000002</v>
      </c>
      <c r="AB115" s="139">
        <v>-363450.84</v>
      </c>
      <c r="AC115" s="139"/>
      <c r="AD115" s="139">
        <v>-32342.31</v>
      </c>
      <c r="AE115" s="155">
        <f t="shared" si="8"/>
        <v>0</v>
      </c>
      <c r="AF115" s="155">
        <f t="shared" si="9"/>
        <v>0</v>
      </c>
      <c r="AG115" s="156">
        <f t="shared" si="10"/>
        <v>0</v>
      </c>
      <c r="AH115" s="156">
        <f t="shared" si="11"/>
        <v>0</v>
      </c>
      <c r="AI115" s="141"/>
      <c r="AJ115" s="141"/>
      <c r="AK115" s="141"/>
      <c r="AL115" s="141"/>
      <c r="AM115" s="141"/>
      <c r="AN115" s="141"/>
    </row>
    <row r="116" spans="1:40" x14ac:dyDescent="0.25">
      <c r="A116" s="79">
        <v>5585</v>
      </c>
      <c r="B116" s="137" t="s">
        <v>308</v>
      </c>
      <c r="C116" s="144">
        <v>6865138.5499999998</v>
      </c>
      <c r="D116" s="102">
        <v>3644259.47</v>
      </c>
      <c r="E116" s="100"/>
      <c r="F116" s="148"/>
      <c r="G116" s="102">
        <v>36060.300000000003</v>
      </c>
      <c r="H116" s="102">
        <v>6605.25</v>
      </c>
      <c r="I116" s="102">
        <v>144304.92000000001</v>
      </c>
      <c r="J116" s="102">
        <v>46659.46</v>
      </c>
      <c r="K116" s="102">
        <v>7803.5</v>
      </c>
      <c r="L116" s="102">
        <v>575774.35</v>
      </c>
      <c r="M116" s="72">
        <f t="shared" si="6"/>
        <v>11326605.800000001</v>
      </c>
      <c r="N116" s="106">
        <v>1366.85</v>
      </c>
      <c r="O116" s="106">
        <v>34254.1</v>
      </c>
      <c r="P116" s="106">
        <v>400119.55</v>
      </c>
      <c r="Q116" s="106"/>
      <c r="R116" s="106">
        <v>450464.3</v>
      </c>
      <c r="S116" s="93">
        <v>4832.3900000000003</v>
      </c>
      <c r="T116" s="123">
        <f t="shared" si="7"/>
        <v>12217642.990000002</v>
      </c>
      <c r="U116" s="107">
        <v>59</v>
      </c>
      <c r="V116" s="110">
        <v>1460</v>
      </c>
      <c r="W116" s="120">
        <v>-15901.99</v>
      </c>
      <c r="X116" s="126"/>
      <c r="Y116" s="126">
        <v>-2588.84</v>
      </c>
      <c r="Z116" s="131">
        <v>1</v>
      </c>
      <c r="AA116" s="139">
        <v>12217642.99</v>
      </c>
      <c r="AB116" s="139">
        <v>-15901.99</v>
      </c>
      <c r="AC116" s="139"/>
      <c r="AD116" s="139">
        <v>-2588.84</v>
      </c>
      <c r="AE116" s="155">
        <f t="shared" si="8"/>
        <v>0</v>
      </c>
      <c r="AF116" s="155">
        <f t="shared" si="9"/>
        <v>0</v>
      </c>
      <c r="AG116" s="156">
        <f t="shared" si="10"/>
        <v>0</v>
      </c>
      <c r="AH116" s="156">
        <f t="shared" si="11"/>
        <v>0</v>
      </c>
      <c r="AI116" s="141"/>
      <c r="AJ116" s="141"/>
      <c r="AK116" s="141"/>
      <c r="AL116" s="141"/>
      <c r="AM116" s="141"/>
      <c r="AN116" s="141"/>
    </row>
    <row r="117" spans="1:40" x14ac:dyDescent="0.25">
      <c r="A117" s="79">
        <v>5586</v>
      </c>
      <c r="B117" s="137" t="s">
        <v>107</v>
      </c>
      <c r="C117" s="144">
        <v>308573433.68000001</v>
      </c>
      <c r="D117" s="102">
        <v>49706320.859999999</v>
      </c>
      <c r="E117" s="100"/>
      <c r="F117" s="148"/>
      <c r="G117" s="102">
        <v>74430166.900000006</v>
      </c>
      <c r="H117" s="102">
        <v>7754175.8499999996</v>
      </c>
      <c r="I117" s="102">
        <v>6608887.4400000004</v>
      </c>
      <c r="J117" s="102">
        <v>20383530.43</v>
      </c>
      <c r="K117" s="102">
        <v>6198102.4000000004</v>
      </c>
      <c r="L117" s="102">
        <v>45109690.149999999</v>
      </c>
      <c r="M117" s="72">
        <f t="shared" si="6"/>
        <v>518764307.71000004</v>
      </c>
      <c r="N117" s="106">
        <v>13203708.65</v>
      </c>
      <c r="O117" s="106">
        <v>22230070.300000001</v>
      </c>
      <c r="P117" s="106">
        <v>13693939.9</v>
      </c>
      <c r="Q117" s="106">
        <v>2236041.6</v>
      </c>
      <c r="R117" s="106">
        <v>12379655.1</v>
      </c>
      <c r="S117" s="93">
        <v>9308373.2599999998</v>
      </c>
      <c r="T117" s="123">
        <f t="shared" si="7"/>
        <v>591816096.51999998</v>
      </c>
      <c r="U117" s="107">
        <v>78.5</v>
      </c>
      <c r="V117" s="110">
        <v>140824</v>
      </c>
      <c r="W117" s="120">
        <v>-7446520.7599999998</v>
      </c>
      <c r="X117" s="126"/>
      <c r="Y117" s="126">
        <v>-598538.9</v>
      </c>
      <c r="Z117" s="131">
        <v>1.5</v>
      </c>
      <c r="AA117" s="139">
        <v>591816096.51999998</v>
      </c>
      <c r="AB117" s="139">
        <v>-7446520.7599999998</v>
      </c>
      <c r="AC117" s="139"/>
      <c r="AD117" s="139">
        <v>-598538.9</v>
      </c>
      <c r="AE117" s="155">
        <f t="shared" si="8"/>
        <v>0</v>
      </c>
      <c r="AF117" s="155">
        <f t="shared" si="9"/>
        <v>0</v>
      </c>
      <c r="AG117" s="156">
        <f t="shared" si="10"/>
        <v>0</v>
      </c>
      <c r="AH117" s="156">
        <f t="shared" si="11"/>
        <v>0</v>
      </c>
      <c r="AI117" s="141"/>
      <c r="AJ117" s="141"/>
      <c r="AK117" s="141"/>
      <c r="AL117" s="141"/>
      <c r="AM117" s="141"/>
      <c r="AN117" s="141"/>
    </row>
    <row r="118" spans="1:40" x14ac:dyDescent="0.25">
      <c r="A118" s="79">
        <v>5587</v>
      </c>
      <c r="B118" s="137" t="s">
        <v>108</v>
      </c>
      <c r="C118" s="144">
        <v>25502659.009999998</v>
      </c>
      <c r="D118" s="102">
        <v>3787801.95</v>
      </c>
      <c r="E118" s="100"/>
      <c r="F118" s="148"/>
      <c r="G118" s="102">
        <v>2477591</v>
      </c>
      <c r="H118" s="102">
        <v>644504.75</v>
      </c>
      <c r="I118" s="102">
        <v>278338.5</v>
      </c>
      <c r="J118" s="102">
        <v>552894.36</v>
      </c>
      <c r="K118" s="102">
        <v>369721.85</v>
      </c>
      <c r="L118" s="102">
        <v>3239027.8</v>
      </c>
      <c r="M118" s="72">
        <f t="shared" si="6"/>
        <v>36852539.219999991</v>
      </c>
      <c r="N118" s="106">
        <v>766350.2</v>
      </c>
      <c r="O118" s="106">
        <v>495075.8</v>
      </c>
      <c r="P118" s="106">
        <v>2138196.2999999998</v>
      </c>
      <c r="Q118" s="106">
        <v>49691.75</v>
      </c>
      <c r="R118" s="106">
        <v>2298626.15</v>
      </c>
      <c r="S118" s="93">
        <v>353615.2</v>
      </c>
      <c r="T118" s="123">
        <f t="shared" si="7"/>
        <v>42954094.61999999</v>
      </c>
      <c r="U118" s="107">
        <v>73.5</v>
      </c>
      <c r="V118" s="110">
        <v>9217</v>
      </c>
      <c r="W118" s="120">
        <v>-292181.78000000003</v>
      </c>
      <c r="X118" s="126"/>
      <c r="Y118" s="126">
        <v>-37059.47</v>
      </c>
      <c r="Z118" s="131">
        <v>1.2</v>
      </c>
      <c r="AA118" s="139">
        <v>42954094.619999997</v>
      </c>
      <c r="AB118" s="139">
        <v>-292181.78000000003</v>
      </c>
      <c r="AC118" s="139"/>
      <c r="AD118" s="139">
        <v>-37059.47</v>
      </c>
      <c r="AE118" s="155">
        <f t="shared" si="8"/>
        <v>0</v>
      </c>
      <c r="AF118" s="155">
        <f t="shared" si="9"/>
        <v>0</v>
      </c>
      <c r="AG118" s="156">
        <f t="shared" si="10"/>
        <v>0</v>
      </c>
      <c r="AH118" s="156">
        <f t="shared" si="11"/>
        <v>0</v>
      </c>
      <c r="AI118" s="141"/>
      <c r="AJ118" s="141"/>
      <c r="AK118" s="141"/>
      <c r="AL118" s="141"/>
      <c r="AM118" s="141"/>
      <c r="AN118" s="141"/>
    </row>
    <row r="119" spans="1:40" x14ac:dyDescent="0.25">
      <c r="A119" s="79">
        <v>5588</v>
      </c>
      <c r="B119" s="137" t="s">
        <v>109</v>
      </c>
      <c r="C119" s="102">
        <v>9986602.8100000005</v>
      </c>
      <c r="D119" s="102">
        <v>1872069.07</v>
      </c>
      <c r="E119" s="100"/>
      <c r="F119" s="148"/>
      <c r="G119" s="102">
        <v>466921.9</v>
      </c>
      <c r="H119" s="102">
        <v>357800.35</v>
      </c>
      <c r="I119" s="102">
        <v>649215.15</v>
      </c>
      <c r="J119" s="102">
        <v>391193.39</v>
      </c>
      <c r="K119" s="102">
        <v>39501.050000000003</v>
      </c>
      <c r="L119" s="102">
        <v>395319.65</v>
      </c>
      <c r="M119" s="72">
        <f t="shared" si="6"/>
        <v>14158623.370000003</v>
      </c>
      <c r="N119" s="106">
        <v>24260.799999999999</v>
      </c>
      <c r="O119" s="106">
        <v>15108.4</v>
      </c>
      <c r="P119" s="106">
        <v>205920</v>
      </c>
      <c r="Q119" s="106">
        <v>2535</v>
      </c>
      <c r="R119" s="106">
        <v>153893.79999999999</v>
      </c>
      <c r="S119" s="93">
        <v>93409.79</v>
      </c>
      <c r="T119" s="123">
        <f t="shared" si="7"/>
        <v>14653751.160000004</v>
      </c>
      <c r="U119" s="107">
        <v>66.5</v>
      </c>
      <c r="V119" s="110">
        <v>1545</v>
      </c>
      <c r="W119" s="120">
        <v>-30681.040000000001</v>
      </c>
      <c r="X119" s="126"/>
      <c r="Y119" s="126">
        <v>-45516.02</v>
      </c>
      <c r="Z119" s="131">
        <v>0.7</v>
      </c>
      <c r="AA119" s="139">
        <v>14653751.16</v>
      </c>
      <c r="AB119" s="139">
        <v>-30681.040000000001</v>
      </c>
      <c r="AC119" s="139"/>
      <c r="AD119" s="139">
        <v>-45516.02</v>
      </c>
      <c r="AE119" s="155">
        <f t="shared" si="8"/>
        <v>0</v>
      </c>
      <c r="AF119" s="155">
        <f t="shared" si="9"/>
        <v>0</v>
      </c>
      <c r="AG119" s="156">
        <f t="shared" si="10"/>
        <v>0</v>
      </c>
      <c r="AH119" s="156">
        <f t="shared" si="11"/>
        <v>0</v>
      </c>
      <c r="AI119" s="141"/>
      <c r="AJ119" s="141"/>
      <c r="AK119" s="141"/>
      <c r="AL119" s="141"/>
      <c r="AM119" s="141"/>
      <c r="AN119" s="141"/>
    </row>
    <row r="120" spans="1:40" x14ac:dyDescent="0.25">
      <c r="A120" s="79">
        <v>5589</v>
      </c>
      <c r="B120" s="137" t="s">
        <v>110</v>
      </c>
      <c r="C120" s="144">
        <v>19348751.989999998</v>
      </c>
      <c r="D120" s="102">
        <v>2404167.6800000002</v>
      </c>
      <c r="E120" s="100"/>
      <c r="F120" s="148"/>
      <c r="G120" s="102">
        <v>4175156.85</v>
      </c>
      <c r="H120" s="102">
        <v>309626.65000000002</v>
      </c>
      <c r="I120" s="102">
        <v>58264.7</v>
      </c>
      <c r="J120" s="102">
        <v>1230431.6399999999</v>
      </c>
      <c r="K120" s="102">
        <v>520616.25</v>
      </c>
      <c r="L120" s="102">
        <v>2946460.05</v>
      </c>
      <c r="M120" s="72">
        <f t="shared" si="6"/>
        <v>30993475.809999999</v>
      </c>
      <c r="N120" s="106">
        <v>1267619.8999999999</v>
      </c>
      <c r="O120" s="106">
        <v>204544.1</v>
      </c>
      <c r="P120" s="106">
        <v>1178246.7</v>
      </c>
      <c r="Q120" s="106">
        <v>118142.6</v>
      </c>
      <c r="R120" s="106">
        <v>1156634.1000000001</v>
      </c>
      <c r="S120" s="93">
        <v>507956.11</v>
      </c>
      <c r="T120" s="123">
        <f t="shared" si="7"/>
        <v>35426619.32</v>
      </c>
      <c r="U120" s="107">
        <v>72.5</v>
      </c>
      <c r="V120" s="110">
        <v>12341</v>
      </c>
      <c r="W120" s="120">
        <v>-426252.15</v>
      </c>
      <c r="X120" s="126"/>
      <c r="Y120" s="126">
        <v>-96008.36</v>
      </c>
      <c r="Z120" s="131">
        <v>1.3</v>
      </c>
      <c r="AA120" s="139">
        <v>35426619.32</v>
      </c>
      <c r="AB120" s="139">
        <v>-426252.15</v>
      </c>
      <c r="AC120" s="139"/>
      <c r="AD120" s="139">
        <v>-96008.36</v>
      </c>
      <c r="AE120" s="155">
        <f t="shared" si="8"/>
        <v>0</v>
      </c>
      <c r="AF120" s="155">
        <f t="shared" si="9"/>
        <v>0</v>
      </c>
      <c r="AG120" s="156">
        <f t="shared" si="10"/>
        <v>0</v>
      </c>
      <c r="AH120" s="156">
        <f t="shared" si="11"/>
        <v>0</v>
      </c>
      <c r="AI120" s="141"/>
      <c r="AJ120" s="141"/>
      <c r="AK120" s="141"/>
      <c r="AL120" s="141"/>
      <c r="AM120" s="141"/>
      <c r="AN120" s="141"/>
    </row>
    <row r="121" spans="1:40" x14ac:dyDescent="0.25">
      <c r="A121" s="79">
        <v>5590</v>
      </c>
      <c r="B121" s="137" t="s">
        <v>111</v>
      </c>
      <c r="C121" s="144">
        <v>56722211.979999997</v>
      </c>
      <c r="D121" s="102">
        <v>17928881.050000001</v>
      </c>
      <c r="E121" s="100"/>
      <c r="F121" s="148"/>
      <c r="G121" s="102">
        <v>12595848.35</v>
      </c>
      <c r="H121" s="102">
        <v>1793413.8</v>
      </c>
      <c r="I121" s="102">
        <v>2088944.34</v>
      </c>
      <c r="J121" s="102">
        <v>899998.49</v>
      </c>
      <c r="K121" s="102">
        <v>443570.25</v>
      </c>
      <c r="L121" s="102">
        <v>3727357.05</v>
      </c>
      <c r="M121" s="72">
        <f t="shared" si="6"/>
        <v>96200225.309999987</v>
      </c>
      <c r="N121" s="106">
        <v>176020.55</v>
      </c>
      <c r="O121" s="106">
        <v>2095407.6</v>
      </c>
      <c r="P121" s="106">
        <v>4347950.2</v>
      </c>
      <c r="Q121" s="106">
        <v>154132.1</v>
      </c>
      <c r="R121" s="106">
        <v>3076179.35</v>
      </c>
      <c r="S121" s="93">
        <v>1629758.41</v>
      </c>
      <c r="T121" s="123">
        <f t="shared" si="7"/>
        <v>107679673.51999997</v>
      </c>
      <c r="U121" s="107">
        <v>61</v>
      </c>
      <c r="V121" s="110">
        <v>18946</v>
      </c>
      <c r="W121" s="120">
        <v>-686682.37</v>
      </c>
      <c r="X121" s="126"/>
      <c r="Y121" s="126">
        <v>-1109983.06</v>
      </c>
      <c r="Z121" s="131">
        <v>0.7</v>
      </c>
      <c r="AA121" s="139">
        <v>107679673.52</v>
      </c>
      <c r="AB121" s="139">
        <v>-686682.37</v>
      </c>
      <c r="AC121" s="139"/>
      <c r="AD121" s="139">
        <v>-1109983.06</v>
      </c>
      <c r="AE121" s="155">
        <f t="shared" si="8"/>
        <v>0</v>
      </c>
      <c r="AF121" s="155">
        <f t="shared" si="9"/>
        <v>0</v>
      </c>
      <c r="AG121" s="156">
        <f t="shared" si="10"/>
        <v>0</v>
      </c>
      <c r="AH121" s="156">
        <f t="shared" si="11"/>
        <v>0</v>
      </c>
      <c r="AI121" s="141"/>
      <c r="AJ121" s="141"/>
      <c r="AK121" s="141"/>
      <c r="AL121" s="141"/>
      <c r="AM121" s="141"/>
      <c r="AN121" s="141"/>
    </row>
    <row r="122" spans="1:40" x14ac:dyDescent="0.25">
      <c r="A122" s="79">
        <v>5591</v>
      </c>
      <c r="B122" s="137" t="s">
        <v>311</v>
      </c>
      <c r="C122" s="144">
        <v>29125693.670000002</v>
      </c>
      <c r="D122" s="102">
        <v>3146691.6</v>
      </c>
      <c r="E122" s="100"/>
      <c r="F122" s="148"/>
      <c r="G122" s="102">
        <v>4821403.3499999996</v>
      </c>
      <c r="H122" s="102">
        <v>442964.95</v>
      </c>
      <c r="I122" s="102"/>
      <c r="J122" s="102">
        <v>2166767.0299999998</v>
      </c>
      <c r="K122" s="102">
        <v>808812.05</v>
      </c>
      <c r="L122" s="102">
        <v>5163146.3499999996</v>
      </c>
      <c r="M122" s="72">
        <f t="shared" si="6"/>
        <v>45675479.000000007</v>
      </c>
      <c r="N122" s="106">
        <v>2185480.2999999998</v>
      </c>
      <c r="O122" s="106">
        <v>1122802</v>
      </c>
      <c r="P122" s="106">
        <v>1814775.2</v>
      </c>
      <c r="Q122" s="106">
        <v>342466.65</v>
      </c>
      <c r="R122" s="106">
        <v>1995224.9</v>
      </c>
      <c r="S122" s="93">
        <v>596253.54</v>
      </c>
      <c r="T122" s="123">
        <f t="shared" si="7"/>
        <v>53732481.590000004</v>
      </c>
      <c r="U122" s="107">
        <v>77</v>
      </c>
      <c r="V122" s="110">
        <v>20917</v>
      </c>
      <c r="W122" s="120">
        <v>-1255483.56</v>
      </c>
      <c r="X122" s="126"/>
      <c r="Y122" s="126">
        <v>-10126.68</v>
      </c>
      <c r="Z122" s="131">
        <v>1.4</v>
      </c>
      <c r="AA122" s="139">
        <v>53732481.590000004</v>
      </c>
      <c r="AB122" s="139">
        <v>-1255483.56</v>
      </c>
      <c r="AC122" s="139"/>
      <c r="AD122" s="139">
        <v>-10126.68</v>
      </c>
      <c r="AE122" s="155">
        <f t="shared" si="8"/>
        <v>0</v>
      </c>
      <c r="AF122" s="155">
        <f t="shared" si="9"/>
        <v>0</v>
      </c>
      <c r="AG122" s="156">
        <f t="shared" si="10"/>
        <v>0</v>
      </c>
      <c r="AH122" s="156">
        <f t="shared" si="11"/>
        <v>0</v>
      </c>
      <c r="AI122" s="141"/>
      <c r="AJ122" s="141"/>
      <c r="AK122" s="141"/>
      <c r="AL122" s="141"/>
      <c r="AM122" s="141"/>
      <c r="AN122" s="141"/>
    </row>
    <row r="123" spans="1:40" x14ac:dyDescent="0.25">
      <c r="A123" s="79">
        <v>5592</v>
      </c>
      <c r="B123" s="137" t="s">
        <v>192</v>
      </c>
      <c r="C123" s="102">
        <v>6080173.3099999996</v>
      </c>
      <c r="D123" s="102">
        <v>832193.86</v>
      </c>
      <c r="E123" s="100"/>
      <c r="F123" s="148"/>
      <c r="G123" s="102">
        <v>520391.15</v>
      </c>
      <c r="H123" s="102">
        <v>53086.9</v>
      </c>
      <c r="I123" s="102">
        <v>49520.55</v>
      </c>
      <c r="J123" s="102">
        <v>193586.8</v>
      </c>
      <c r="K123" s="102">
        <v>68343.199999999997</v>
      </c>
      <c r="L123" s="102">
        <v>903646.15</v>
      </c>
      <c r="M123" s="72">
        <f t="shared" si="6"/>
        <v>8700941.9199999999</v>
      </c>
      <c r="N123" s="106">
        <v>243903.85</v>
      </c>
      <c r="O123" s="106">
        <v>608500</v>
      </c>
      <c r="P123" s="106">
        <v>657763.5</v>
      </c>
      <c r="Q123" s="106">
        <v>51183.95</v>
      </c>
      <c r="R123" s="106">
        <v>322052.90000000002</v>
      </c>
      <c r="S123" s="93">
        <v>64953.34</v>
      </c>
      <c r="T123" s="123">
        <f t="shared" si="7"/>
        <v>10649299.459999999</v>
      </c>
      <c r="U123" s="107">
        <v>70.5</v>
      </c>
      <c r="V123" s="110">
        <v>3482</v>
      </c>
      <c r="W123" s="120">
        <v>-98222.399999999994</v>
      </c>
      <c r="X123" s="126"/>
      <c r="Y123" s="126">
        <v>-1524.84</v>
      </c>
      <c r="Z123" s="131">
        <v>1.25</v>
      </c>
      <c r="AA123" s="139">
        <v>10649299.460000001</v>
      </c>
      <c r="AB123" s="139">
        <v>-98222.399999999994</v>
      </c>
      <c r="AC123" s="139"/>
      <c r="AD123" s="139">
        <v>-1524.84</v>
      </c>
      <c r="AE123" s="155">
        <f t="shared" si="8"/>
        <v>0</v>
      </c>
      <c r="AF123" s="155">
        <f t="shared" si="9"/>
        <v>0</v>
      </c>
      <c r="AG123" s="156">
        <f t="shared" si="10"/>
        <v>0</v>
      </c>
      <c r="AH123" s="156">
        <f t="shared" si="11"/>
        <v>0</v>
      </c>
      <c r="AI123" s="141"/>
      <c r="AJ123" s="141"/>
      <c r="AK123" s="141"/>
      <c r="AL123" s="141"/>
      <c r="AM123" s="141"/>
      <c r="AN123" s="141"/>
    </row>
    <row r="124" spans="1:40" x14ac:dyDescent="0.25">
      <c r="A124" s="79">
        <v>5601</v>
      </c>
      <c r="B124" s="137" t="s">
        <v>253</v>
      </c>
      <c r="C124" s="102">
        <v>5352657.8</v>
      </c>
      <c r="D124" s="102">
        <v>1008491.7</v>
      </c>
      <c r="E124" s="100"/>
      <c r="F124" s="148"/>
      <c r="G124" s="102">
        <v>159632.85</v>
      </c>
      <c r="H124" s="102">
        <v>10912.6</v>
      </c>
      <c r="I124" s="102">
        <v>30402.67</v>
      </c>
      <c r="J124" s="102">
        <v>76507.83</v>
      </c>
      <c r="K124" s="102">
        <v>25888.799999999999</v>
      </c>
      <c r="L124" s="102">
        <v>490995.9</v>
      </c>
      <c r="M124" s="72">
        <f t="shared" si="6"/>
        <v>7155490.1499999994</v>
      </c>
      <c r="N124" s="106">
        <v>52235.25</v>
      </c>
      <c r="O124" s="106">
        <v>73217</v>
      </c>
      <c r="P124" s="106">
        <v>219762.2</v>
      </c>
      <c r="Q124" s="106">
        <v>20962.3</v>
      </c>
      <c r="R124" s="106">
        <v>241082.4</v>
      </c>
      <c r="S124" s="93">
        <v>19316.34</v>
      </c>
      <c r="T124" s="123">
        <f t="shared" si="7"/>
        <v>7782065.6399999997</v>
      </c>
      <c r="U124" s="107">
        <v>67.5</v>
      </c>
      <c r="V124" s="110">
        <v>2229</v>
      </c>
      <c r="W124" s="120">
        <v>-37059.879999999997</v>
      </c>
      <c r="X124" s="126"/>
      <c r="Y124" s="126">
        <v>-5527.33</v>
      </c>
      <c r="Z124" s="131">
        <v>1</v>
      </c>
      <c r="AA124" s="139">
        <v>7782065.6399999997</v>
      </c>
      <c r="AB124" s="139">
        <v>-37059.879999999997</v>
      </c>
      <c r="AC124" s="139"/>
      <c r="AD124" s="139">
        <v>-5527.33</v>
      </c>
      <c r="AE124" s="155">
        <f t="shared" si="8"/>
        <v>0</v>
      </c>
      <c r="AF124" s="155">
        <f t="shared" si="9"/>
        <v>0</v>
      </c>
      <c r="AG124" s="156">
        <f t="shared" si="10"/>
        <v>0</v>
      </c>
      <c r="AH124" s="156">
        <f t="shared" si="11"/>
        <v>0</v>
      </c>
      <c r="AI124" s="141"/>
      <c r="AJ124" s="141"/>
      <c r="AK124" s="141"/>
      <c r="AL124" s="141"/>
      <c r="AM124" s="141"/>
      <c r="AN124" s="141"/>
    </row>
    <row r="125" spans="1:40" x14ac:dyDescent="0.25">
      <c r="A125" s="79">
        <v>5604</v>
      </c>
      <c r="B125" s="137" t="s">
        <v>126</v>
      </c>
      <c r="C125" s="102">
        <v>3868871.2</v>
      </c>
      <c r="D125" s="102">
        <v>574385.05000000005</v>
      </c>
      <c r="E125" s="100"/>
      <c r="F125" s="148"/>
      <c r="G125" s="102">
        <v>219731.75</v>
      </c>
      <c r="H125" s="102">
        <v>27190.55</v>
      </c>
      <c r="I125" s="102"/>
      <c r="J125" s="102">
        <v>82763.87</v>
      </c>
      <c r="K125" s="102">
        <v>29910.35</v>
      </c>
      <c r="L125" s="102">
        <v>414729.65</v>
      </c>
      <c r="M125" s="72">
        <f t="shared" si="6"/>
        <v>5217582.42</v>
      </c>
      <c r="N125" s="106">
        <v>112458.65</v>
      </c>
      <c r="O125" s="106">
        <v>1253.8</v>
      </c>
      <c r="P125" s="106">
        <v>241497.8</v>
      </c>
      <c r="Q125" s="106">
        <v>30434.84</v>
      </c>
      <c r="R125" s="106">
        <v>140152.4</v>
      </c>
      <c r="S125" s="93">
        <v>27966.94</v>
      </c>
      <c r="T125" s="123">
        <f t="shared" si="7"/>
        <v>5771346.8500000006</v>
      </c>
      <c r="U125" s="107">
        <v>69</v>
      </c>
      <c r="V125" s="110">
        <v>2110</v>
      </c>
      <c r="W125" s="120">
        <v>-40994.79</v>
      </c>
      <c r="X125" s="126"/>
      <c r="Y125" s="126">
        <v>-3483.99</v>
      </c>
      <c r="Z125" s="131">
        <v>1</v>
      </c>
      <c r="AA125" s="139">
        <v>5771346.8499999996</v>
      </c>
      <c r="AB125" s="139">
        <v>-40994.79</v>
      </c>
      <c r="AC125" s="139"/>
      <c r="AD125" s="139">
        <v>-3483.99</v>
      </c>
      <c r="AE125" s="155">
        <f t="shared" si="8"/>
        <v>0</v>
      </c>
      <c r="AF125" s="155">
        <f t="shared" si="9"/>
        <v>0</v>
      </c>
      <c r="AG125" s="156">
        <f t="shared" si="10"/>
        <v>0</v>
      </c>
      <c r="AH125" s="156">
        <f t="shared" si="11"/>
        <v>0</v>
      </c>
      <c r="AI125" s="141"/>
      <c r="AJ125" s="141"/>
      <c r="AK125" s="141"/>
      <c r="AL125" s="141"/>
      <c r="AM125" s="141"/>
      <c r="AN125" s="141"/>
    </row>
    <row r="126" spans="1:40" x14ac:dyDescent="0.25">
      <c r="A126" s="79">
        <v>5606</v>
      </c>
      <c r="B126" s="137" t="s">
        <v>127</v>
      </c>
      <c r="C126" s="144">
        <v>32849394.789999999</v>
      </c>
      <c r="D126" s="102">
        <v>8495704.0800000001</v>
      </c>
      <c r="E126" s="100"/>
      <c r="F126" s="148"/>
      <c r="G126" s="102">
        <v>4087785.05</v>
      </c>
      <c r="H126" s="102">
        <v>149369.60000000001</v>
      </c>
      <c r="I126" s="102">
        <v>1236629.21</v>
      </c>
      <c r="J126" s="102">
        <v>547446.17000000004</v>
      </c>
      <c r="K126" s="102">
        <v>35287.949999999997</v>
      </c>
      <c r="L126" s="102">
        <v>2337138.85</v>
      </c>
      <c r="M126" s="72">
        <f t="shared" si="6"/>
        <v>49738755.700000003</v>
      </c>
      <c r="N126" s="106">
        <v>86204.6</v>
      </c>
      <c r="O126" s="106">
        <v>7043997.2999999998</v>
      </c>
      <c r="P126" s="106">
        <v>3582499.15</v>
      </c>
      <c r="Q126" s="106">
        <v>103618.92</v>
      </c>
      <c r="R126" s="106">
        <v>1350568.4</v>
      </c>
      <c r="S126" s="93">
        <v>479909.14</v>
      </c>
      <c r="T126" s="123">
        <f t="shared" si="7"/>
        <v>62385553.210000001</v>
      </c>
      <c r="U126" s="107">
        <v>54</v>
      </c>
      <c r="V126" s="110">
        <v>10704</v>
      </c>
      <c r="W126" s="120">
        <v>-370372.63</v>
      </c>
      <c r="X126" s="126"/>
      <c r="Y126" s="126">
        <v>-132133.51999999999</v>
      </c>
      <c r="Z126" s="131">
        <v>0.7</v>
      </c>
      <c r="AA126" s="139">
        <v>62385553.210000001</v>
      </c>
      <c r="AB126" s="139">
        <v>-370372.63</v>
      </c>
      <c r="AC126" s="139"/>
      <c r="AD126" s="139">
        <v>-132133.51999999999</v>
      </c>
      <c r="AE126" s="155">
        <f t="shared" si="8"/>
        <v>0</v>
      </c>
      <c r="AF126" s="155">
        <f t="shared" si="9"/>
        <v>0</v>
      </c>
      <c r="AG126" s="156">
        <f t="shared" si="10"/>
        <v>0</v>
      </c>
      <c r="AH126" s="156">
        <f t="shared" si="11"/>
        <v>0</v>
      </c>
      <c r="AI126" s="141"/>
      <c r="AJ126" s="141"/>
      <c r="AK126" s="141"/>
      <c r="AL126" s="141"/>
      <c r="AM126" s="141"/>
      <c r="AN126" s="141"/>
    </row>
    <row r="127" spans="1:40" x14ac:dyDescent="0.25">
      <c r="A127" s="79">
        <v>5607</v>
      </c>
      <c r="B127" s="137" t="s">
        <v>255</v>
      </c>
      <c r="C127" s="102">
        <v>4892135.21</v>
      </c>
      <c r="D127" s="102">
        <v>878066.7</v>
      </c>
      <c r="E127" s="100"/>
      <c r="F127" s="148"/>
      <c r="G127" s="102">
        <v>648297.6</v>
      </c>
      <c r="H127" s="102">
        <v>189965.85</v>
      </c>
      <c r="I127" s="102">
        <v>398.5</v>
      </c>
      <c r="J127" s="102">
        <v>170524.94</v>
      </c>
      <c r="K127" s="102">
        <v>113211.4</v>
      </c>
      <c r="L127" s="102">
        <v>809816.25</v>
      </c>
      <c r="M127" s="72">
        <f t="shared" si="6"/>
        <v>7702416.4500000002</v>
      </c>
      <c r="N127" s="106">
        <v>335399.25</v>
      </c>
      <c r="O127" s="106">
        <v>72171.3</v>
      </c>
      <c r="P127" s="106">
        <v>605599.94999999995</v>
      </c>
      <c r="Q127" s="106">
        <v>19247.150000000001</v>
      </c>
      <c r="R127" s="106">
        <v>237600.65</v>
      </c>
      <c r="S127" s="93">
        <v>94943.5</v>
      </c>
      <c r="T127" s="123">
        <f t="shared" si="7"/>
        <v>9067378.25</v>
      </c>
      <c r="U127" s="107">
        <v>68.5</v>
      </c>
      <c r="V127" s="110">
        <v>2924</v>
      </c>
      <c r="W127" s="120">
        <v>-59486.57</v>
      </c>
      <c r="X127" s="126"/>
      <c r="Y127" s="126">
        <v>-8236.2000000000007</v>
      </c>
      <c r="Z127" s="131">
        <v>1.1499999999999999</v>
      </c>
      <c r="AA127" s="139">
        <v>9067378.25</v>
      </c>
      <c r="AB127" s="139">
        <v>-59486.57</v>
      </c>
      <c r="AC127" s="139"/>
      <c r="AD127" s="139">
        <v>-8236.2000000000007</v>
      </c>
      <c r="AE127" s="155">
        <f t="shared" si="8"/>
        <v>0</v>
      </c>
      <c r="AF127" s="155">
        <f t="shared" si="9"/>
        <v>0</v>
      </c>
      <c r="AG127" s="156">
        <f t="shared" si="10"/>
        <v>0</v>
      </c>
      <c r="AH127" s="156">
        <f t="shared" si="11"/>
        <v>0</v>
      </c>
      <c r="AI127" s="141"/>
      <c r="AJ127" s="141"/>
      <c r="AK127" s="141"/>
      <c r="AL127" s="141"/>
      <c r="AM127" s="141"/>
      <c r="AN127" s="141"/>
    </row>
    <row r="128" spans="1:40" x14ac:dyDescent="0.25">
      <c r="A128" s="79">
        <v>5609</v>
      </c>
      <c r="B128" s="137" t="s">
        <v>112</v>
      </c>
      <c r="C128" s="102">
        <v>746766.54</v>
      </c>
      <c r="D128" s="102">
        <v>147199.85</v>
      </c>
      <c r="E128" s="100"/>
      <c r="F128" s="148"/>
      <c r="G128" s="102">
        <v>10495.4</v>
      </c>
      <c r="H128" s="102">
        <v>728.25</v>
      </c>
      <c r="I128" s="102"/>
      <c r="J128" s="102">
        <v>-48435.360000000001</v>
      </c>
      <c r="K128" s="102">
        <v>1050.4000000000001</v>
      </c>
      <c r="L128" s="102">
        <v>61893.65</v>
      </c>
      <c r="M128" s="72">
        <f t="shared" si="6"/>
        <v>919698.7300000001</v>
      </c>
      <c r="N128" s="106"/>
      <c r="O128" s="106"/>
      <c r="P128" s="106">
        <v>20130</v>
      </c>
      <c r="Q128" s="106">
        <v>2806.56</v>
      </c>
      <c r="R128" s="106">
        <v>17919.900000000001</v>
      </c>
      <c r="S128" s="93">
        <v>1271.21</v>
      </c>
      <c r="T128" s="123">
        <f t="shared" si="7"/>
        <v>961826.40000000014</v>
      </c>
      <c r="U128" s="107">
        <v>62</v>
      </c>
      <c r="V128" s="110">
        <v>331</v>
      </c>
      <c r="W128" s="120">
        <v>-101.79</v>
      </c>
      <c r="X128" s="126"/>
      <c r="Y128" s="126">
        <v>-91.08</v>
      </c>
      <c r="Z128" s="131">
        <v>1</v>
      </c>
      <c r="AA128" s="139">
        <v>961826.4</v>
      </c>
      <c r="AB128" s="139">
        <v>-101.79</v>
      </c>
      <c r="AC128" s="139"/>
      <c r="AD128" s="139">
        <v>-91.08</v>
      </c>
      <c r="AE128" s="155">
        <f t="shared" si="8"/>
        <v>0</v>
      </c>
      <c r="AF128" s="155">
        <f t="shared" si="9"/>
        <v>0</v>
      </c>
      <c r="AG128" s="156">
        <f t="shared" si="10"/>
        <v>0</v>
      </c>
      <c r="AH128" s="156">
        <f t="shared" si="11"/>
        <v>0</v>
      </c>
      <c r="AI128" s="141"/>
      <c r="AJ128" s="141"/>
      <c r="AK128" s="141"/>
      <c r="AL128" s="141"/>
      <c r="AM128" s="141"/>
      <c r="AN128" s="141"/>
    </row>
    <row r="129" spans="1:40" x14ac:dyDescent="0.25">
      <c r="A129" s="79">
        <v>5610</v>
      </c>
      <c r="B129" s="137" t="s">
        <v>113</v>
      </c>
      <c r="C129" s="144">
        <v>985564.92</v>
      </c>
      <c r="D129" s="144">
        <v>498504.82</v>
      </c>
      <c r="E129" s="100"/>
      <c r="F129" s="148"/>
      <c r="G129" s="102">
        <v>14611</v>
      </c>
      <c r="H129" s="102">
        <v>-823.35</v>
      </c>
      <c r="I129" s="102">
        <v>50486.1</v>
      </c>
      <c r="J129" s="102">
        <v>24275.42</v>
      </c>
      <c r="K129" s="102">
        <v>7110.45</v>
      </c>
      <c r="L129" s="102">
        <v>127993.65</v>
      </c>
      <c r="M129" s="72">
        <f t="shared" si="6"/>
        <v>1707723.0099999998</v>
      </c>
      <c r="N129" s="106"/>
      <c r="O129" s="106">
        <v>538286.75</v>
      </c>
      <c r="P129" s="106">
        <v>31076.15</v>
      </c>
      <c r="Q129" s="106">
        <v>2963.4</v>
      </c>
      <c r="R129" s="106">
        <v>10281.9</v>
      </c>
      <c r="S129" s="93">
        <v>1561.62</v>
      </c>
      <c r="T129" s="123">
        <f t="shared" si="7"/>
        <v>2291892.8299999996</v>
      </c>
      <c r="U129" s="107">
        <v>72</v>
      </c>
      <c r="V129" s="110">
        <v>396</v>
      </c>
      <c r="W129" s="120">
        <v>-6313.85</v>
      </c>
      <c r="X129" s="126"/>
      <c r="Y129" s="126">
        <v>3687.37</v>
      </c>
      <c r="Z129" s="131">
        <v>1.2</v>
      </c>
      <c r="AA129" s="139">
        <v>2291892.83</v>
      </c>
      <c r="AB129" s="139">
        <v>-6313.85</v>
      </c>
      <c r="AC129" s="139"/>
      <c r="AD129" s="139">
        <v>3687.37</v>
      </c>
      <c r="AE129" s="155">
        <f t="shared" si="8"/>
        <v>0</v>
      </c>
      <c r="AF129" s="155">
        <f t="shared" si="9"/>
        <v>0</v>
      </c>
      <c r="AG129" s="156">
        <f t="shared" si="10"/>
        <v>0</v>
      </c>
      <c r="AH129" s="156">
        <f t="shared" si="11"/>
        <v>0</v>
      </c>
      <c r="AI129" s="141"/>
      <c r="AJ129" s="141"/>
      <c r="AK129" s="141"/>
      <c r="AL129" s="141"/>
      <c r="AM129" s="141"/>
      <c r="AN129" s="141"/>
    </row>
    <row r="130" spans="1:40" x14ac:dyDescent="0.25">
      <c r="A130" s="79">
        <v>5611</v>
      </c>
      <c r="B130" s="137" t="s">
        <v>252</v>
      </c>
      <c r="C130" s="144">
        <v>7197385.8099999996</v>
      </c>
      <c r="D130" s="102">
        <v>1162096.5</v>
      </c>
      <c r="E130" s="100"/>
      <c r="F130" s="148"/>
      <c r="G130" s="102">
        <v>405675.25</v>
      </c>
      <c r="H130" s="102">
        <v>24359.95</v>
      </c>
      <c r="I130" s="102">
        <v>133186.6</v>
      </c>
      <c r="J130" s="102">
        <v>137123.69</v>
      </c>
      <c r="K130" s="102">
        <v>11840.85</v>
      </c>
      <c r="L130" s="102">
        <v>813871.15</v>
      </c>
      <c r="M130" s="72">
        <f t="shared" si="6"/>
        <v>9885539.799999997</v>
      </c>
      <c r="N130" s="106">
        <v>118228.5</v>
      </c>
      <c r="O130" s="106">
        <v>125415.8</v>
      </c>
      <c r="P130" s="106">
        <v>371230.05</v>
      </c>
      <c r="Q130" s="106">
        <v>7310.04</v>
      </c>
      <c r="R130" s="106">
        <v>321922.34999999998</v>
      </c>
      <c r="S130" s="93">
        <v>48706.7</v>
      </c>
      <c r="T130" s="123">
        <f t="shared" si="7"/>
        <v>10878353.239999996</v>
      </c>
      <c r="U130" s="107">
        <v>69</v>
      </c>
      <c r="V130" s="110">
        <v>3370</v>
      </c>
      <c r="W130" s="120">
        <v>-75255.460000000006</v>
      </c>
      <c r="X130" s="126"/>
      <c r="Y130" s="126">
        <v>-2819.69</v>
      </c>
      <c r="Z130" s="131">
        <v>1.2</v>
      </c>
      <c r="AA130" s="139">
        <v>10878353.24</v>
      </c>
      <c r="AB130" s="139">
        <v>-75255.460000000006</v>
      </c>
      <c r="AC130" s="139"/>
      <c r="AD130" s="139">
        <v>-2819.69</v>
      </c>
      <c r="AE130" s="155">
        <f t="shared" si="8"/>
        <v>0</v>
      </c>
      <c r="AF130" s="155">
        <f t="shared" si="9"/>
        <v>0</v>
      </c>
      <c r="AG130" s="156">
        <f t="shared" si="10"/>
        <v>0</v>
      </c>
      <c r="AH130" s="156">
        <f t="shared" si="11"/>
        <v>0</v>
      </c>
      <c r="AI130" s="141"/>
      <c r="AJ130" s="141"/>
      <c r="AK130" s="141"/>
      <c r="AL130" s="141"/>
      <c r="AM130" s="141"/>
      <c r="AN130" s="141"/>
    </row>
    <row r="131" spans="1:40" x14ac:dyDescent="0.25">
      <c r="A131" s="79">
        <v>5613</v>
      </c>
      <c r="B131" s="137" t="s">
        <v>329</v>
      </c>
      <c r="C131" s="102">
        <v>15466980.460000001</v>
      </c>
      <c r="D131" s="102">
        <v>5013395.92</v>
      </c>
      <c r="E131" s="100"/>
      <c r="F131" s="148"/>
      <c r="G131" s="102">
        <v>140032.20000000001</v>
      </c>
      <c r="H131" s="102">
        <v>42188.75</v>
      </c>
      <c r="I131" s="102">
        <v>133620.6</v>
      </c>
      <c r="J131" s="102">
        <v>108768.4</v>
      </c>
      <c r="K131" s="102">
        <v>27904.85</v>
      </c>
      <c r="L131" s="144">
        <v>2254298.15</v>
      </c>
      <c r="M131" s="72">
        <f t="shared" si="6"/>
        <v>23187189.330000002</v>
      </c>
      <c r="N131" s="106">
        <v>21021.599999999999</v>
      </c>
      <c r="O131" s="106">
        <v>464844</v>
      </c>
      <c r="P131" s="106">
        <v>931263.75</v>
      </c>
      <c r="Q131" s="106">
        <v>15380.43</v>
      </c>
      <c r="R131" s="106">
        <v>632690.35</v>
      </c>
      <c r="S131" s="93">
        <v>20638.73</v>
      </c>
      <c r="T131" s="123">
        <f t="shared" si="7"/>
        <v>25273028.190000005</v>
      </c>
      <c r="U131" s="107">
        <v>62.5</v>
      </c>
      <c r="V131" s="110">
        <v>5367</v>
      </c>
      <c r="W131" s="120">
        <v>-108315.66</v>
      </c>
      <c r="X131" s="126"/>
      <c r="Y131" s="126">
        <v>-37799.4</v>
      </c>
      <c r="Z131" s="131">
        <v>1.5</v>
      </c>
      <c r="AA131" s="139">
        <v>25273028.190000001</v>
      </c>
      <c r="AB131" s="139">
        <v>-108315.66</v>
      </c>
      <c r="AC131" s="139"/>
      <c r="AD131" s="139">
        <v>-37799.4</v>
      </c>
      <c r="AE131" s="155">
        <f t="shared" si="8"/>
        <v>0</v>
      </c>
      <c r="AF131" s="155">
        <f t="shared" si="9"/>
        <v>0</v>
      </c>
      <c r="AG131" s="156">
        <f t="shared" si="10"/>
        <v>0</v>
      </c>
      <c r="AH131" s="156">
        <f t="shared" si="11"/>
        <v>0</v>
      </c>
      <c r="AI131" s="141"/>
      <c r="AJ131" s="141"/>
      <c r="AK131" s="141"/>
      <c r="AL131" s="141"/>
      <c r="AM131" s="141"/>
      <c r="AN131" s="141"/>
    </row>
    <row r="132" spans="1:40" x14ac:dyDescent="0.25">
      <c r="A132" s="79">
        <v>5621</v>
      </c>
      <c r="B132" s="137" t="s">
        <v>320</v>
      </c>
      <c r="C132" s="102">
        <v>1016919.48</v>
      </c>
      <c r="D132" s="102">
        <v>121718.1</v>
      </c>
      <c r="E132" s="100"/>
      <c r="F132" s="148"/>
      <c r="G132" s="102">
        <v>461951.4</v>
      </c>
      <c r="H132" s="102">
        <v>10566.7</v>
      </c>
      <c r="I132" s="102"/>
      <c r="J132" s="102">
        <v>52181.27</v>
      </c>
      <c r="K132" s="102">
        <v>5486.25</v>
      </c>
      <c r="L132" s="102">
        <v>323828.40000000002</v>
      </c>
      <c r="M132" s="72">
        <f t="shared" si="6"/>
        <v>1992651.6</v>
      </c>
      <c r="N132" s="106">
        <v>227041.5</v>
      </c>
      <c r="O132" s="106">
        <v>34896.5</v>
      </c>
      <c r="P132" s="106">
        <v>186875.15</v>
      </c>
      <c r="Q132" s="106">
        <v>2681.08</v>
      </c>
      <c r="R132" s="106">
        <v>72467.8</v>
      </c>
      <c r="S132" s="93">
        <v>53518.400000000001</v>
      </c>
      <c r="T132" s="123">
        <f t="shared" si="7"/>
        <v>2570132.0299999998</v>
      </c>
      <c r="U132" s="107">
        <v>62</v>
      </c>
      <c r="V132" s="110">
        <v>517</v>
      </c>
      <c r="W132" s="120">
        <v>-15984.06</v>
      </c>
      <c r="X132" s="126"/>
      <c r="Y132" s="126">
        <v>-2607.86</v>
      </c>
      <c r="Z132" s="131">
        <v>1.1000000000000001</v>
      </c>
      <c r="AA132" s="139">
        <v>2570132.0299999998</v>
      </c>
      <c r="AB132" s="139">
        <v>-15984.06</v>
      </c>
      <c r="AC132" s="139"/>
      <c r="AD132" s="139">
        <v>-2607.86</v>
      </c>
      <c r="AE132" s="155">
        <f t="shared" si="8"/>
        <v>0</v>
      </c>
      <c r="AF132" s="155">
        <f t="shared" si="9"/>
        <v>0</v>
      </c>
      <c r="AG132" s="156">
        <f t="shared" si="10"/>
        <v>0</v>
      </c>
      <c r="AH132" s="156">
        <f t="shared" si="11"/>
        <v>0</v>
      </c>
      <c r="AI132" s="141"/>
      <c r="AJ132" s="141"/>
      <c r="AK132" s="141"/>
      <c r="AL132" s="141"/>
      <c r="AM132" s="141"/>
      <c r="AN132" s="141"/>
    </row>
    <row r="133" spans="1:40" x14ac:dyDescent="0.25">
      <c r="A133" s="79">
        <v>5622</v>
      </c>
      <c r="B133" s="137" t="s">
        <v>128</v>
      </c>
      <c r="C133" s="144">
        <v>1542365.03</v>
      </c>
      <c r="D133" s="102">
        <v>232872.03</v>
      </c>
      <c r="E133" s="100"/>
      <c r="F133" s="148"/>
      <c r="G133" s="102">
        <v>24116</v>
      </c>
      <c r="H133" s="102">
        <v>2637.25</v>
      </c>
      <c r="I133" s="102"/>
      <c r="J133" s="102">
        <v>-16815.63</v>
      </c>
      <c r="K133" s="102">
        <v>5220.5</v>
      </c>
      <c r="L133" s="102">
        <v>153568.5</v>
      </c>
      <c r="M133" s="72">
        <f t="shared" si="6"/>
        <v>1943963.6800000002</v>
      </c>
      <c r="N133" s="106">
        <v>30722.9</v>
      </c>
      <c r="O133" s="106">
        <v>58413.9</v>
      </c>
      <c r="P133" s="106">
        <v>105639.8</v>
      </c>
      <c r="Q133" s="106">
        <v>2408.12</v>
      </c>
      <c r="R133" s="106">
        <v>45174.25</v>
      </c>
      <c r="S133" s="93">
        <v>3030.13</v>
      </c>
      <c r="T133" s="123">
        <f t="shared" si="7"/>
        <v>2189352.7799999998</v>
      </c>
      <c r="U133" s="107">
        <v>68</v>
      </c>
      <c r="V133" s="110">
        <v>607</v>
      </c>
      <c r="W133" s="120">
        <v>-1341</v>
      </c>
      <c r="X133" s="126"/>
      <c r="Y133" s="126">
        <v>-273.10000000000002</v>
      </c>
      <c r="Z133" s="131">
        <v>1</v>
      </c>
      <c r="AA133" s="139">
        <v>2189352.7799999998</v>
      </c>
      <c r="AB133" s="139">
        <v>-1341</v>
      </c>
      <c r="AC133" s="139"/>
      <c r="AD133" s="139">
        <v>-273.10000000000002</v>
      </c>
      <c r="AE133" s="155">
        <f t="shared" si="8"/>
        <v>0</v>
      </c>
      <c r="AF133" s="155">
        <f t="shared" si="9"/>
        <v>0</v>
      </c>
      <c r="AG133" s="156">
        <f t="shared" si="10"/>
        <v>0</v>
      </c>
      <c r="AH133" s="156">
        <f t="shared" si="11"/>
        <v>0</v>
      </c>
      <c r="AI133" s="141"/>
      <c r="AJ133" s="141"/>
      <c r="AK133" s="141"/>
      <c r="AL133" s="141"/>
      <c r="AM133" s="141"/>
      <c r="AN133" s="141"/>
    </row>
    <row r="134" spans="1:40" x14ac:dyDescent="0.25">
      <c r="A134" s="79">
        <v>5623</v>
      </c>
      <c r="B134" s="137" t="s">
        <v>129</v>
      </c>
      <c r="C134" s="144">
        <v>2731796.87</v>
      </c>
      <c r="D134" s="102">
        <v>1295527.8</v>
      </c>
      <c r="E134" s="100"/>
      <c r="F134" s="148"/>
      <c r="G134" s="102">
        <v>31386.45</v>
      </c>
      <c r="H134" s="102">
        <v>89561.1</v>
      </c>
      <c r="I134" s="102">
        <v>70477.600000000006</v>
      </c>
      <c r="J134" s="102">
        <v>78045.86</v>
      </c>
      <c r="K134" s="102">
        <v>956.5</v>
      </c>
      <c r="L134" s="102">
        <v>358974.1</v>
      </c>
      <c r="M134" s="72">
        <f t="shared" ref="M134:M197" si="12">SUM(C134:L134)</f>
        <v>4656726.28</v>
      </c>
      <c r="N134" s="106">
        <v>1734.05</v>
      </c>
      <c r="O134" s="106">
        <v>10586.6</v>
      </c>
      <c r="P134" s="106">
        <v>137176.4</v>
      </c>
      <c r="Q134" s="106">
        <v>3281.99</v>
      </c>
      <c r="R134" s="106">
        <v>76700.600000000006</v>
      </c>
      <c r="S134" s="93">
        <v>13698.78</v>
      </c>
      <c r="T134" s="123">
        <f t="shared" si="7"/>
        <v>4899904.7</v>
      </c>
      <c r="U134" s="107">
        <v>52</v>
      </c>
      <c r="V134" s="110">
        <v>669</v>
      </c>
      <c r="W134" s="120">
        <v>-5919.64</v>
      </c>
      <c r="X134" s="126"/>
      <c r="Y134" s="126">
        <v>-27725.95</v>
      </c>
      <c r="Z134" s="131">
        <v>1</v>
      </c>
      <c r="AA134" s="139">
        <v>4899904.7</v>
      </c>
      <c r="AB134" s="139">
        <v>-5919.64</v>
      </c>
      <c r="AC134" s="139"/>
      <c r="AD134" s="139">
        <v>-27725.95</v>
      </c>
      <c r="AE134" s="155">
        <f t="shared" si="8"/>
        <v>0</v>
      </c>
      <c r="AF134" s="155">
        <f t="shared" si="9"/>
        <v>0</v>
      </c>
      <c r="AG134" s="156">
        <f t="shared" si="10"/>
        <v>0</v>
      </c>
      <c r="AH134" s="156">
        <f t="shared" si="11"/>
        <v>0</v>
      </c>
      <c r="AI134" s="141"/>
      <c r="AJ134" s="141"/>
      <c r="AK134" s="141"/>
      <c r="AL134" s="141"/>
      <c r="AM134" s="141"/>
      <c r="AN134" s="141"/>
    </row>
    <row r="135" spans="1:40" x14ac:dyDescent="0.25">
      <c r="A135" s="79">
        <v>5624</v>
      </c>
      <c r="B135" s="137" t="s">
        <v>337</v>
      </c>
      <c r="C135" s="144">
        <v>16145435.140000001</v>
      </c>
      <c r="D135" s="144">
        <v>1513935.05</v>
      </c>
      <c r="E135" s="100"/>
      <c r="F135" s="148"/>
      <c r="G135" s="102">
        <v>5592243.7999999998</v>
      </c>
      <c r="H135" s="102">
        <v>366119.2</v>
      </c>
      <c r="I135" s="102">
        <v>0</v>
      </c>
      <c r="J135" s="144">
        <v>829962.01</v>
      </c>
      <c r="K135" s="102">
        <v>374353.85</v>
      </c>
      <c r="L135" s="102">
        <v>2850028.85</v>
      </c>
      <c r="M135" s="72">
        <f t="shared" si="12"/>
        <v>27672077.900000006</v>
      </c>
      <c r="N135" s="106">
        <v>1445680.75</v>
      </c>
      <c r="O135" s="145">
        <v>24489.3</v>
      </c>
      <c r="P135" s="145">
        <v>2047366.75</v>
      </c>
      <c r="Q135" s="145">
        <v>40187.81</v>
      </c>
      <c r="R135" s="106">
        <v>1687978.45</v>
      </c>
      <c r="S135" s="93">
        <v>674856.85</v>
      </c>
      <c r="T135" s="123">
        <f t="shared" ref="T135:T198" si="13">SUM(M135:S135)</f>
        <v>33592637.810000002</v>
      </c>
      <c r="U135" s="107">
        <v>62.5</v>
      </c>
      <c r="V135" s="110">
        <v>10253</v>
      </c>
      <c r="W135" s="146">
        <v>-194991.64</v>
      </c>
      <c r="X135" s="126"/>
      <c r="Y135" s="126">
        <v>-875.77</v>
      </c>
      <c r="Z135" s="131">
        <v>1.25</v>
      </c>
      <c r="AA135" s="139">
        <v>33592637.810000002</v>
      </c>
      <c r="AB135" s="139">
        <v>-194991.64</v>
      </c>
      <c r="AC135" s="139"/>
      <c r="AD135" s="139">
        <v>-875.77</v>
      </c>
      <c r="AE135" s="155">
        <f t="shared" si="8"/>
        <v>0</v>
      </c>
      <c r="AF135" s="155">
        <f t="shared" si="9"/>
        <v>0</v>
      </c>
      <c r="AG135" s="156">
        <f t="shared" si="10"/>
        <v>0</v>
      </c>
      <c r="AH135" s="156">
        <f t="shared" si="11"/>
        <v>0</v>
      </c>
      <c r="AI135" s="141"/>
      <c r="AJ135" s="141"/>
      <c r="AK135" s="141"/>
      <c r="AL135" s="141"/>
      <c r="AM135" s="141"/>
      <c r="AN135" s="141"/>
    </row>
    <row r="136" spans="1:40" x14ac:dyDescent="0.25">
      <c r="A136" s="79">
        <v>5625</v>
      </c>
      <c r="B136" s="137" t="s">
        <v>256</v>
      </c>
      <c r="C136" s="144">
        <v>895391.1</v>
      </c>
      <c r="D136" s="144">
        <v>439861.2</v>
      </c>
      <c r="E136" s="100"/>
      <c r="F136" s="148"/>
      <c r="G136" s="102">
        <v>18869.900000000001</v>
      </c>
      <c r="H136" s="102">
        <v>-367.7</v>
      </c>
      <c r="I136" s="102">
        <v>46834.9</v>
      </c>
      <c r="J136" s="102">
        <v>8242.8799999999992</v>
      </c>
      <c r="K136" s="102">
        <v>6599</v>
      </c>
      <c r="L136" s="102">
        <v>122952.7</v>
      </c>
      <c r="M136" s="72">
        <f t="shared" si="12"/>
        <v>1538383.9799999997</v>
      </c>
      <c r="N136" s="106"/>
      <c r="O136" s="106"/>
      <c r="P136" s="145">
        <v>13690.85</v>
      </c>
      <c r="Q136" s="106">
        <v>402.12</v>
      </c>
      <c r="R136" s="106">
        <v>11553.2</v>
      </c>
      <c r="S136" s="93">
        <v>2095.6</v>
      </c>
      <c r="T136" s="123">
        <f t="shared" si="13"/>
        <v>1566125.75</v>
      </c>
      <c r="U136" s="107">
        <v>72</v>
      </c>
      <c r="V136" s="110">
        <v>412</v>
      </c>
      <c r="W136" s="146">
        <v>-450.54</v>
      </c>
      <c r="X136" s="126"/>
      <c r="Y136" s="126">
        <v>-127.35</v>
      </c>
      <c r="Z136" s="131">
        <v>1.2</v>
      </c>
      <c r="AA136" s="139">
        <v>1566125.75</v>
      </c>
      <c r="AB136" s="139">
        <v>-450.54</v>
      </c>
      <c r="AC136" s="139"/>
      <c r="AD136" s="139">
        <v>-127.35</v>
      </c>
      <c r="AE136" s="155">
        <f t="shared" ref="AE136:AE199" si="14">+T136-AA136</f>
        <v>0</v>
      </c>
      <c r="AF136" s="155">
        <f t="shared" ref="AF136:AF199" si="15">+AB136-W136</f>
        <v>0</v>
      </c>
      <c r="AG136" s="156">
        <f t="shared" ref="AG136:AG199" si="16">+AC136-X136</f>
        <v>0</v>
      </c>
      <c r="AH136" s="156">
        <f t="shared" ref="AH136:AH199" si="17">+AD136-Y136</f>
        <v>0</v>
      </c>
      <c r="AI136" s="141"/>
      <c r="AJ136" s="141"/>
      <c r="AK136" s="141"/>
      <c r="AL136" s="141"/>
      <c r="AM136" s="141"/>
      <c r="AN136" s="141"/>
    </row>
    <row r="137" spans="1:40" x14ac:dyDescent="0.25">
      <c r="A137" s="79">
        <v>5627</v>
      </c>
      <c r="B137" s="137" t="s">
        <v>223</v>
      </c>
      <c r="C137" s="102">
        <v>10612983.189999999</v>
      </c>
      <c r="D137" s="102">
        <v>880077.83</v>
      </c>
      <c r="E137" s="100"/>
      <c r="F137" s="148"/>
      <c r="G137" s="102">
        <v>1163957.8</v>
      </c>
      <c r="H137" s="102">
        <v>174066.55</v>
      </c>
      <c r="I137" s="102"/>
      <c r="J137" s="102">
        <v>842647.95</v>
      </c>
      <c r="K137" s="102">
        <v>355316.4</v>
      </c>
      <c r="L137" s="102">
        <v>1812877.8</v>
      </c>
      <c r="M137" s="72">
        <f t="shared" si="12"/>
        <v>15841927.520000001</v>
      </c>
      <c r="N137" s="106">
        <v>446341</v>
      </c>
      <c r="O137" s="106">
        <v>62654.1</v>
      </c>
      <c r="P137" s="106">
        <v>1034028.65</v>
      </c>
      <c r="Q137" s="106">
        <v>69857.63</v>
      </c>
      <c r="R137" s="106">
        <v>765142.4</v>
      </c>
      <c r="S137" s="93">
        <v>151547.48000000001</v>
      </c>
      <c r="T137" s="123">
        <f t="shared" si="13"/>
        <v>18371498.779999997</v>
      </c>
      <c r="U137" s="107">
        <v>77.5</v>
      </c>
      <c r="V137" s="110">
        <v>8767</v>
      </c>
      <c r="W137" s="120">
        <v>-417827.59</v>
      </c>
      <c r="X137" s="126"/>
      <c r="Y137" s="126">
        <v>-561.55999999999995</v>
      </c>
      <c r="Z137" s="131">
        <v>1.5</v>
      </c>
      <c r="AA137" s="139">
        <v>18371498.780000001</v>
      </c>
      <c r="AB137" s="139">
        <v>-417827.59</v>
      </c>
      <c r="AC137" s="139"/>
      <c r="AD137" s="139">
        <v>-561.55999999999995</v>
      </c>
      <c r="AE137" s="155">
        <f t="shared" si="14"/>
        <v>0</v>
      </c>
      <c r="AF137" s="155">
        <f t="shared" si="15"/>
        <v>0</v>
      </c>
      <c r="AG137" s="156">
        <f t="shared" si="16"/>
        <v>0</v>
      </c>
      <c r="AH137" s="156">
        <f t="shared" si="17"/>
        <v>0</v>
      </c>
      <c r="AI137" s="141"/>
      <c r="AJ137" s="141"/>
      <c r="AK137" s="141"/>
      <c r="AL137" s="141"/>
      <c r="AM137" s="141"/>
      <c r="AN137" s="141"/>
    </row>
    <row r="138" spans="1:40" x14ac:dyDescent="0.25">
      <c r="A138" s="79">
        <v>5628</v>
      </c>
      <c r="B138" s="137" t="s">
        <v>224</v>
      </c>
      <c r="C138" s="144">
        <v>1484669.19</v>
      </c>
      <c r="D138" s="102"/>
      <c r="E138" s="100"/>
      <c r="F138" s="148"/>
      <c r="G138" s="102">
        <v>3391.25</v>
      </c>
      <c r="H138" s="102">
        <v>1038.2</v>
      </c>
      <c r="I138" s="102"/>
      <c r="J138" s="102">
        <v>3631.2</v>
      </c>
      <c r="K138" s="102">
        <v>859.5</v>
      </c>
      <c r="L138" s="102">
        <v>106327.3</v>
      </c>
      <c r="M138" s="72">
        <f t="shared" si="12"/>
        <v>1599916.64</v>
      </c>
      <c r="N138" s="106">
        <v>2656.6</v>
      </c>
      <c r="O138" s="106"/>
      <c r="P138" s="145">
        <v>20350</v>
      </c>
      <c r="Q138" s="106"/>
      <c r="R138" s="106">
        <v>32439.95</v>
      </c>
      <c r="S138" s="93">
        <v>501.69</v>
      </c>
      <c r="T138" s="123">
        <f t="shared" si="13"/>
        <v>1655864.88</v>
      </c>
      <c r="U138" s="107">
        <v>62</v>
      </c>
      <c r="V138" s="110">
        <v>405</v>
      </c>
      <c r="W138" s="146">
        <v>-1325.01</v>
      </c>
      <c r="X138" s="126"/>
      <c r="Y138" s="126">
        <v>-57.45</v>
      </c>
      <c r="Z138" s="131">
        <v>1</v>
      </c>
      <c r="AA138" s="139">
        <v>1655864.88</v>
      </c>
      <c r="AB138" s="139">
        <v>-1325.01</v>
      </c>
      <c r="AC138" s="139"/>
      <c r="AD138" s="139">
        <v>-57.45</v>
      </c>
      <c r="AE138" s="155">
        <f t="shared" si="14"/>
        <v>0</v>
      </c>
      <c r="AF138" s="155">
        <f t="shared" si="15"/>
        <v>0</v>
      </c>
      <c r="AG138" s="156">
        <f t="shared" si="16"/>
        <v>0</v>
      </c>
      <c r="AH138" s="156">
        <f t="shared" si="17"/>
        <v>0</v>
      </c>
      <c r="AI138" s="141"/>
      <c r="AJ138" s="141"/>
      <c r="AK138" s="141"/>
      <c r="AL138" s="141"/>
      <c r="AM138" s="141"/>
      <c r="AN138" s="141"/>
    </row>
    <row r="139" spans="1:40" x14ac:dyDescent="0.25">
      <c r="A139" s="79">
        <v>5629</v>
      </c>
      <c r="B139" s="137" t="s">
        <v>132</v>
      </c>
      <c r="C139" s="144">
        <v>638459.94999999995</v>
      </c>
      <c r="D139" s="144">
        <v>55965.06</v>
      </c>
      <c r="E139" s="100"/>
      <c r="F139" s="148"/>
      <c r="G139" s="102">
        <v>2387.1999999999998</v>
      </c>
      <c r="H139" s="102">
        <v>249.1</v>
      </c>
      <c r="I139" s="102"/>
      <c r="J139" s="102">
        <v>1562.05</v>
      </c>
      <c r="K139" s="102">
        <v>334.05</v>
      </c>
      <c r="L139" s="102">
        <v>36930.25</v>
      </c>
      <c r="M139" s="72">
        <f t="shared" si="12"/>
        <v>735887.66</v>
      </c>
      <c r="N139" s="106"/>
      <c r="O139" s="106"/>
      <c r="P139" s="106">
        <v>12450.85</v>
      </c>
      <c r="Q139" s="106">
        <v>120.52</v>
      </c>
      <c r="R139" s="106">
        <v>14621.2</v>
      </c>
      <c r="S139" s="93">
        <v>298.58999999999997</v>
      </c>
      <c r="T139" s="123">
        <f t="shared" si="13"/>
        <v>763378.82</v>
      </c>
      <c r="U139" s="107">
        <v>73.5</v>
      </c>
      <c r="V139" s="110">
        <v>211</v>
      </c>
      <c r="W139" s="120">
        <v>-5124.25</v>
      </c>
      <c r="X139" s="126"/>
      <c r="Y139" s="126">
        <v>0</v>
      </c>
      <c r="Z139" s="131">
        <v>1</v>
      </c>
      <c r="AA139" s="139">
        <v>763378.82</v>
      </c>
      <c r="AB139" s="139">
        <v>-5124.25</v>
      </c>
      <c r="AC139" s="139"/>
      <c r="AD139" s="139">
        <v>0</v>
      </c>
      <c r="AE139" s="155">
        <f t="shared" si="14"/>
        <v>0</v>
      </c>
      <c r="AF139" s="155">
        <f t="shared" si="15"/>
        <v>0</v>
      </c>
      <c r="AG139" s="156">
        <f t="shared" si="16"/>
        <v>0</v>
      </c>
      <c r="AH139" s="156">
        <f t="shared" si="17"/>
        <v>0</v>
      </c>
      <c r="AI139" s="141"/>
      <c r="AJ139" s="141"/>
      <c r="AK139" s="141"/>
      <c r="AL139" s="141"/>
      <c r="AM139" s="141"/>
      <c r="AN139" s="141"/>
    </row>
    <row r="140" spans="1:40" x14ac:dyDescent="0.25">
      <c r="A140" s="79">
        <v>5631</v>
      </c>
      <c r="B140" s="137" t="s">
        <v>133</v>
      </c>
      <c r="C140" s="102">
        <v>2037104.95</v>
      </c>
      <c r="D140" s="102">
        <v>456220.73</v>
      </c>
      <c r="E140" s="100"/>
      <c r="F140" s="148"/>
      <c r="G140" s="102">
        <v>4302</v>
      </c>
      <c r="H140" s="102">
        <v>3275.45</v>
      </c>
      <c r="I140" s="102">
        <v>187945.55</v>
      </c>
      <c r="J140" s="102">
        <v>48989.72</v>
      </c>
      <c r="K140" s="102">
        <v>2815.65</v>
      </c>
      <c r="L140" s="144">
        <v>212575.75</v>
      </c>
      <c r="M140" s="72">
        <f t="shared" si="12"/>
        <v>2953229.8</v>
      </c>
      <c r="N140" s="106">
        <v>1887.85</v>
      </c>
      <c r="O140" s="106">
        <v>131406</v>
      </c>
      <c r="P140" s="106">
        <v>260616.4</v>
      </c>
      <c r="Q140" s="106">
        <v>994.86</v>
      </c>
      <c r="R140" s="106">
        <v>147694.75</v>
      </c>
      <c r="S140" s="93">
        <v>858.24</v>
      </c>
      <c r="T140" s="123">
        <f t="shared" si="13"/>
        <v>3496687.9</v>
      </c>
      <c r="U140" s="107">
        <v>68</v>
      </c>
      <c r="V140" s="110">
        <v>733</v>
      </c>
      <c r="W140" s="120">
        <v>-8475.25</v>
      </c>
      <c r="X140" s="126"/>
      <c r="Y140" s="126">
        <v>-2872.06</v>
      </c>
      <c r="Z140" s="131">
        <v>1</v>
      </c>
      <c r="AA140" s="139">
        <v>3496687.9</v>
      </c>
      <c r="AB140" s="139">
        <v>-8475.25</v>
      </c>
      <c r="AC140" s="139"/>
      <c r="AD140" s="139">
        <v>-2872.06</v>
      </c>
      <c r="AE140" s="155">
        <f t="shared" si="14"/>
        <v>0</v>
      </c>
      <c r="AF140" s="155">
        <f t="shared" si="15"/>
        <v>0</v>
      </c>
      <c r="AG140" s="156">
        <f t="shared" si="16"/>
        <v>0</v>
      </c>
      <c r="AH140" s="156">
        <f t="shared" si="17"/>
        <v>0</v>
      </c>
      <c r="AI140" s="141"/>
      <c r="AJ140" s="141"/>
      <c r="AK140" s="141"/>
      <c r="AL140" s="141"/>
      <c r="AM140" s="141"/>
      <c r="AN140" s="141"/>
    </row>
    <row r="141" spans="1:40" x14ac:dyDescent="0.25">
      <c r="A141" s="79">
        <v>5632</v>
      </c>
      <c r="B141" s="137" t="s">
        <v>134</v>
      </c>
      <c r="C141" s="102">
        <v>3463767.35</v>
      </c>
      <c r="D141" s="102">
        <v>607867.53</v>
      </c>
      <c r="E141" s="100"/>
      <c r="F141" s="148"/>
      <c r="G141" s="144">
        <v>296978.8</v>
      </c>
      <c r="H141" s="102">
        <v>5267.85</v>
      </c>
      <c r="I141" s="102"/>
      <c r="J141" s="102">
        <v>210065.67</v>
      </c>
      <c r="K141" s="102">
        <v>51013.1</v>
      </c>
      <c r="L141" s="102">
        <v>370904.4</v>
      </c>
      <c r="M141" s="72">
        <f t="shared" si="12"/>
        <v>5005864.6999999993</v>
      </c>
      <c r="N141" s="106">
        <v>105185.35</v>
      </c>
      <c r="O141" s="106">
        <v>127197.5</v>
      </c>
      <c r="P141" s="106">
        <v>170829.35</v>
      </c>
      <c r="Q141" s="106">
        <v>3743.49</v>
      </c>
      <c r="R141" s="106">
        <v>115364.9</v>
      </c>
      <c r="S141" s="93">
        <v>33859.160000000003</v>
      </c>
      <c r="T141" s="123">
        <f t="shared" si="13"/>
        <v>5562044.4499999993</v>
      </c>
      <c r="U141" s="107">
        <v>62</v>
      </c>
      <c r="V141" s="110">
        <v>1744</v>
      </c>
      <c r="W141" s="120">
        <v>-49186.16</v>
      </c>
      <c r="X141" s="126"/>
      <c r="Y141" s="126">
        <v>-1965.9</v>
      </c>
      <c r="Z141" s="131">
        <v>1</v>
      </c>
      <c r="AA141" s="139">
        <v>5562044.4500000002</v>
      </c>
      <c r="AB141" s="139">
        <v>-49186.16</v>
      </c>
      <c r="AC141" s="139"/>
      <c r="AD141" s="139">
        <v>-1965.9</v>
      </c>
      <c r="AE141" s="155">
        <f t="shared" si="14"/>
        <v>0</v>
      </c>
      <c r="AF141" s="155">
        <f t="shared" si="15"/>
        <v>0</v>
      </c>
      <c r="AG141" s="156">
        <f t="shared" si="16"/>
        <v>0</v>
      </c>
      <c r="AH141" s="156">
        <f t="shared" si="17"/>
        <v>0</v>
      </c>
      <c r="AI141" s="141"/>
      <c r="AJ141" s="141"/>
      <c r="AK141" s="141"/>
      <c r="AL141" s="141"/>
      <c r="AM141" s="141"/>
      <c r="AN141" s="141"/>
    </row>
    <row r="142" spans="1:40" x14ac:dyDescent="0.25">
      <c r="A142" s="79">
        <v>5633</v>
      </c>
      <c r="B142" s="137" t="s">
        <v>135</v>
      </c>
      <c r="C142" s="144">
        <v>6930522.7400000002</v>
      </c>
      <c r="D142" s="144">
        <v>2121180.62</v>
      </c>
      <c r="E142" s="100"/>
      <c r="F142" s="148"/>
      <c r="G142" s="102">
        <v>379135.8</v>
      </c>
      <c r="H142" s="102">
        <v>72540.95</v>
      </c>
      <c r="I142" s="102"/>
      <c r="J142" s="102">
        <v>111804.69</v>
      </c>
      <c r="K142" s="102">
        <v>35892.25</v>
      </c>
      <c r="L142" s="102">
        <v>671730.3</v>
      </c>
      <c r="M142" s="72">
        <f t="shared" si="12"/>
        <v>10322807.35</v>
      </c>
      <c r="N142" s="106">
        <v>127028.65</v>
      </c>
      <c r="O142" s="145">
        <v>41597.1</v>
      </c>
      <c r="P142" s="145">
        <v>340604.65</v>
      </c>
      <c r="Q142" s="106">
        <v>50546.16</v>
      </c>
      <c r="R142" s="106">
        <v>191341.2</v>
      </c>
      <c r="S142" s="93">
        <v>51157.87</v>
      </c>
      <c r="T142" s="123">
        <f t="shared" si="13"/>
        <v>11125082.979999999</v>
      </c>
      <c r="U142" s="107">
        <v>60.5</v>
      </c>
      <c r="V142" s="110">
        <v>2775</v>
      </c>
      <c r="W142" s="146">
        <v>-118109.33</v>
      </c>
      <c r="X142" s="126"/>
      <c r="Y142" s="126">
        <v>-4028.35</v>
      </c>
      <c r="Z142" s="131">
        <v>1</v>
      </c>
      <c r="AA142" s="139">
        <v>11125082.98</v>
      </c>
      <c r="AB142" s="139">
        <v>-118109.33</v>
      </c>
      <c r="AC142" s="139"/>
      <c r="AD142" s="139">
        <v>-4028.35</v>
      </c>
      <c r="AE142" s="155">
        <f t="shared" si="14"/>
        <v>0</v>
      </c>
      <c r="AF142" s="155">
        <f t="shared" si="15"/>
        <v>0</v>
      </c>
      <c r="AG142" s="156">
        <f t="shared" si="16"/>
        <v>0</v>
      </c>
      <c r="AH142" s="156">
        <f t="shared" si="17"/>
        <v>0</v>
      </c>
      <c r="AI142" s="141"/>
      <c r="AJ142" s="141"/>
      <c r="AK142" s="141"/>
      <c r="AL142" s="141"/>
      <c r="AM142" s="141"/>
      <c r="AN142" s="141"/>
    </row>
    <row r="143" spans="1:40" x14ac:dyDescent="0.25">
      <c r="A143" s="79">
        <v>5634</v>
      </c>
      <c r="B143" s="137" t="s">
        <v>136</v>
      </c>
      <c r="C143" s="144">
        <v>7528458.5700000003</v>
      </c>
      <c r="D143" s="102">
        <v>1462902.08</v>
      </c>
      <c r="E143" s="100"/>
      <c r="F143" s="148"/>
      <c r="G143" s="102">
        <v>143052.6</v>
      </c>
      <c r="H143" s="102">
        <v>11341.7</v>
      </c>
      <c r="I143" s="102">
        <v>67961.05</v>
      </c>
      <c r="J143" s="102">
        <v>96837.51</v>
      </c>
      <c r="K143" s="102">
        <v>28641.9</v>
      </c>
      <c r="L143" s="102">
        <v>731624</v>
      </c>
      <c r="M143" s="72">
        <f t="shared" si="12"/>
        <v>10070819.41</v>
      </c>
      <c r="N143" s="106">
        <v>49103.199999999997</v>
      </c>
      <c r="O143" s="106">
        <v>194459</v>
      </c>
      <c r="P143" s="106">
        <v>576328.75</v>
      </c>
      <c r="Q143" s="106">
        <v>7269.84</v>
      </c>
      <c r="R143" s="106">
        <v>282681</v>
      </c>
      <c r="S143" s="93">
        <v>17487.03</v>
      </c>
      <c r="T143" s="123">
        <f t="shared" si="13"/>
        <v>11198148.229999999</v>
      </c>
      <c r="U143" s="107">
        <v>66</v>
      </c>
      <c r="V143" s="110">
        <v>3142</v>
      </c>
      <c r="W143" s="120">
        <v>-17917.09</v>
      </c>
      <c r="X143" s="126"/>
      <c r="Y143" s="126">
        <v>-8112.3</v>
      </c>
      <c r="Z143" s="131">
        <v>1</v>
      </c>
      <c r="AA143" s="139">
        <v>11198148.23</v>
      </c>
      <c r="AB143" s="139">
        <v>-17917.09</v>
      </c>
      <c r="AC143" s="139"/>
      <c r="AD143" s="139">
        <v>-8112.3</v>
      </c>
      <c r="AE143" s="155">
        <f t="shared" si="14"/>
        <v>0</v>
      </c>
      <c r="AF143" s="155">
        <f t="shared" si="15"/>
        <v>0</v>
      </c>
      <c r="AG143" s="156">
        <f t="shared" si="16"/>
        <v>0</v>
      </c>
      <c r="AH143" s="156">
        <f t="shared" si="17"/>
        <v>0</v>
      </c>
      <c r="AI143" s="141"/>
      <c r="AJ143" s="141"/>
      <c r="AK143" s="141"/>
      <c r="AL143" s="141"/>
      <c r="AM143" s="141"/>
      <c r="AN143" s="141"/>
    </row>
    <row r="144" spans="1:40" x14ac:dyDescent="0.25">
      <c r="A144" s="79">
        <v>5635</v>
      </c>
      <c r="B144" s="137" t="s">
        <v>137</v>
      </c>
      <c r="C144" s="144">
        <v>17896434.280000001</v>
      </c>
      <c r="D144" s="102">
        <v>2526407.54</v>
      </c>
      <c r="E144" s="100"/>
      <c r="F144" s="148"/>
      <c r="G144" s="102">
        <v>26130287.600000001</v>
      </c>
      <c r="H144" s="102">
        <v>958844.25</v>
      </c>
      <c r="I144" s="102"/>
      <c r="J144" s="102">
        <v>1224895.53</v>
      </c>
      <c r="K144" s="102">
        <v>330560.59999999998</v>
      </c>
      <c r="L144" s="102">
        <v>3260267.95</v>
      </c>
      <c r="M144" s="72">
        <f t="shared" si="12"/>
        <v>52327697.750000007</v>
      </c>
      <c r="N144" s="106">
        <v>1875328.15</v>
      </c>
      <c r="O144" s="106">
        <v>629100.5</v>
      </c>
      <c r="P144" s="106">
        <v>1817345.3</v>
      </c>
      <c r="Q144" s="106">
        <v>89322.18</v>
      </c>
      <c r="R144" s="106">
        <v>657972.1</v>
      </c>
      <c r="S144" s="93">
        <v>3068172.63</v>
      </c>
      <c r="T144" s="123">
        <f t="shared" si="13"/>
        <v>60464938.610000007</v>
      </c>
      <c r="U144" s="107">
        <v>62.5</v>
      </c>
      <c r="V144" s="110">
        <v>13214</v>
      </c>
      <c r="W144" s="120">
        <v>-398566.14</v>
      </c>
      <c r="X144" s="126"/>
      <c r="Y144" s="126">
        <v>-20305.93</v>
      </c>
      <c r="Z144" s="131">
        <v>1.2</v>
      </c>
      <c r="AA144" s="139">
        <v>60464938.609999999</v>
      </c>
      <c r="AB144" s="139">
        <v>-398566.14</v>
      </c>
      <c r="AC144" s="139"/>
      <c r="AD144" s="139">
        <v>-20305.93</v>
      </c>
      <c r="AE144" s="155">
        <f t="shared" si="14"/>
        <v>0</v>
      </c>
      <c r="AF144" s="155">
        <f t="shared" si="15"/>
        <v>0</v>
      </c>
      <c r="AG144" s="156">
        <f t="shared" si="16"/>
        <v>0</v>
      </c>
      <c r="AH144" s="156">
        <f t="shared" si="17"/>
        <v>0</v>
      </c>
      <c r="AI144" s="141"/>
      <c r="AJ144" s="141"/>
      <c r="AK144" s="141"/>
      <c r="AL144" s="141"/>
      <c r="AM144" s="141"/>
      <c r="AN144" s="141"/>
    </row>
    <row r="145" spans="1:93" x14ac:dyDescent="0.25">
      <c r="A145" s="79">
        <v>5636</v>
      </c>
      <c r="B145" s="137" t="s">
        <v>138</v>
      </c>
      <c r="C145" s="102">
        <v>5762810.8200000003</v>
      </c>
      <c r="D145" s="102">
        <v>1237426.54</v>
      </c>
      <c r="E145" s="100"/>
      <c r="F145" s="148"/>
      <c r="G145" s="102">
        <v>1782065.45</v>
      </c>
      <c r="H145" s="102">
        <v>357017</v>
      </c>
      <c r="I145" s="102">
        <v>1173.25</v>
      </c>
      <c r="J145" s="102">
        <v>473653.92</v>
      </c>
      <c r="K145" s="102">
        <v>259740.79999999999</v>
      </c>
      <c r="L145" s="102">
        <v>1187161</v>
      </c>
      <c r="M145" s="72">
        <f t="shared" si="12"/>
        <v>11061048.780000001</v>
      </c>
      <c r="N145" s="106">
        <v>570633.05000000005</v>
      </c>
      <c r="O145" s="106">
        <v>372820.6</v>
      </c>
      <c r="P145" s="106">
        <v>1116343.6499999999</v>
      </c>
      <c r="Q145" s="106">
        <v>6392.63</v>
      </c>
      <c r="R145" s="106">
        <v>388089.35</v>
      </c>
      <c r="S145" s="93">
        <v>242277.02</v>
      </c>
      <c r="T145" s="123">
        <f t="shared" si="13"/>
        <v>13757605.080000002</v>
      </c>
      <c r="U145" s="107">
        <v>60</v>
      </c>
      <c r="V145" s="110">
        <v>2918</v>
      </c>
      <c r="W145" s="120">
        <v>-82175.960000000006</v>
      </c>
      <c r="X145" s="126"/>
      <c r="Y145" s="126">
        <v>-3730.07</v>
      </c>
      <c r="Z145" s="131">
        <v>1</v>
      </c>
      <c r="AA145" s="139">
        <v>13757605.08</v>
      </c>
      <c r="AB145" s="139">
        <v>-82175.960000000006</v>
      </c>
      <c r="AC145" s="139"/>
      <c r="AD145" s="139">
        <v>-3730.07</v>
      </c>
      <c r="AE145" s="155">
        <f t="shared" si="14"/>
        <v>0</v>
      </c>
      <c r="AF145" s="155">
        <f t="shared" si="15"/>
        <v>0</v>
      </c>
      <c r="AG145" s="156">
        <f t="shared" si="16"/>
        <v>0</v>
      </c>
      <c r="AH145" s="156">
        <f t="shared" si="17"/>
        <v>0</v>
      </c>
      <c r="AI145" s="141"/>
      <c r="AJ145" s="141"/>
      <c r="AK145" s="141"/>
      <c r="AL145" s="141"/>
      <c r="AM145" s="141"/>
      <c r="AN145" s="141"/>
    </row>
    <row r="146" spans="1:93" x14ac:dyDescent="0.25">
      <c r="A146" s="79">
        <v>5637</v>
      </c>
      <c r="B146" s="137" t="s">
        <v>139</v>
      </c>
      <c r="C146" s="102">
        <v>2289600.81</v>
      </c>
      <c r="D146" s="102">
        <v>248714.3</v>
      </c>
      <c r="E146" s="100"/>
      <c r="F146" s="148"/>
      <c r="G146" s="102">
        <v>32038.15</v>
      </c>
      <c r="H146" s="102">
        <v>1936.55</v>
      </c>
      <c r="I146" s="102"/>
      <c r="J146" s="102">
        <v>2127.4499999999998</v>
      </c>
      <c r="K146" s="102">
        <v>8991.35</v>
      </c>
      <c r="L146" s="102">
        <v>293854.5</v>
      </c>
      <c r="M146" s="72">
        <f t="shared" si="12"/>
        <v>2877263.11</v>
      </c>
      <c r="N146" s="106">
        <v>231727.1</v>
      </c>
      <c r="O146" s="106"/>
      <c r="P146" s="106">
        <v>194767.4</v>
      </c>
      <c r="Q146" s="106"/>
      <c r="R146" s="106">
        <v>153664.9</v>
      </c>
      <c r="S146" s="93">
        <v>3848.05</v>
      </c>
      <c r="T146" s="123">
        <f t="shared" si="13"/>
        <v>3461270.5599999996</v>
      </c>
      <c r="U146" s="107">
        <v>73</v>
      </c>
      <c r="V146" s="110">
        <v>1026</v>
      </c>
      <c r="W146" s="120">
        <v>-14815.91</v>
      </c>
      <c r="X146" s="126"/>
      <c r="Y146" s="126">
        <v>-1570.94</v>
      </c>
      <c r="Z146" s="131">
        <v>1.5</v>
      </c>
      <c r="AA146" s="139">
        <v>3461270.56</v>
      </c>
      <c r="AB146" s="139">
        <v>-14815.91</v>
      </c>
      <c r="AC146" s="139"/>
      <c r="AD146" s="139">
        <v>-1570.94</v>
      </c>
      <c r="AE146" s="155">
        <f t="shared" si="14"/>
        <v>0</v>
      </c>
      <c r="AF146" s="155">
        <f t="shared" si="15"/>
        <v>0</v>
      </c>
      <c r="AG146" s="156">
        <f t="shared" si="16"/>
        <v>0</v>
      </c>
      <c r="AH146" s="156">
        <f t="shared" si="17"/>
        <v>0</v>
      </c>
      <c r="AI146" s="141"/>
      <c r="AJ146" s="141"/>
      <c r="AK146" s="141"/>
      <c r="AL146" s="141"/>
      <c r="AM146" s="141"/>
      <c r="AN146" s="141"/>
    </row>
    <row r="147" spans="1:93" x14ac:dyDescent="0.25">
      <c r="A147" s="79">
        <v>5638</v>
      </c>
      <c r="B147" s="137" t="s">
        <v>140</v>
      </c>
      <c r="C147" s="144">
        <v>6064624.2599999998</v>
      </c>
      <c r="D147" s="102">
        <v>1514883.64</v>
      </c>
      <c r="E147" s="100"/>
      <c r="F147" s="148"/>
      <c r="G147" s="102">
        <v>660532.25</v>
      </c>
      <c r="H147" s="102">
        <v>80811.600000000006</v>
      </c>
      <c r="I147" s="102">
        <v>248392.75</v>
      </c>
      <c r="J147" s="102">
        <v>173538.12</v>
      </c>
      <c r="K147" s="102">
        <v>66248.100000000006</v>
      </c>
      <c r="L147" s="102">
        <v>674324.6</v>
      </c>
      <c r="M147" s="72">
        <f t="shared" si="12"/>
        <v>9483355.3199999984</v>
      </c>
      <c r="N147" s="106">
        <v>319329.59999999998</v>
      </c>
      <c r="O147" s="106">
        <v>7497652.7999999998</v>
      </c>
      <c r="P147" s="106">
        <v>464147</v>
      </c>
      <c r="Q147" s="106">
        <v>46639.73</v>
      </c>
      <c r="R147" s="106">
        <v>296329.65000000002</v>
      </c>
      <c r="S147" s="93">
        <v>83966.18</v>
      </c>
      <c r="T147" s="123">
        <f t="shared" si="13"/>
        <v>18191420.279999997</v>
      </c>
      <c r="U147" s="107">
        <v>55</v>
      </c>
      <c r="V147" s="110">
        <v>2751</v>
      </c>
      <c r="W147" s="120">
        <v>-26311.53</v>
      </c>
      <c r="X147" s="126"/>
      <c r="Y147" s="126">
        <v>-9128.07</v>
      </c>
      <c r="Z147" s="131">
        <v>1</v>
      </c>
      <c r="AA147" s="139">
        <v>18191420.280000001</v>
      </c>
      <c r="AB147" s="139">
        <v>-26311.53</v>
      </c>
      <c r="AC147" s="139"/>
      <c r="AD147" s="139">
        <v>-9128.07</v>
      </c>
      <c r="AE147" s="155">
        <f t="shared" si="14"/>
        <v>0</v>
      </c>
      <c r="AF147" s="155">
        <f t="shared" si="15"/>
        <v>0</v>
      </c>
      <c r="AG147" s="156">
        <f t="shared" si="16"/>
        <v>0</v>
      </c>
      <c r="AH147" s="156">
        <f t="shared" si="17"/>
        <v>0</v>
      </c>
      <c r="AI147" s="141"/>
      <c r="AJ147" s="141"/>
      <c r="AK147" s="141"/>
      <c r="AL147" s="141"/>
      <c r="AM147" s="141"/>
      <c r="AN147" s="141"/>
    </row>
    <row r="148" spans="1:93" x14ac:dyDescent="0.25">
      <c r="A148" s="79">
        <v>5639</v>
      </c>
      <c r="B148" s="137" t="s">
        <v>141</v>
      </c>
      <c r="C148" s="144">
        <v>2355928.21</v>
      </c>
      <c r="D148" s="144">
        <v>611177</v>
      </c>
      <c r="E148" s="100"/>
      <c r="F148" s="148"/>
      <c r="G148" s="102">
        <v>78897.149999999994</v>
      </c>
      <c r="H148" s="102">
        <v>8852.5499999999993</v>
      </c>
      <c r="I148" s="102"/>
      <c r="J148" s="102">
        <v>8717.4699999999993</v>
      </c>
      <c r="K148" s="102">
        <v>-2986.65</v>
      </c>
      <c r="L148" s="102">
        <v>262499.40000000002</v>
      </c>
      <c r="M148" s="72">
        <f t="shared" si="12"/>
        <v>3323085.13</v>
      </c>
      <c r="N148" s="106">
        <v>20293.95</v>
      </c>
      <c r="O148" s="145">
        <v>3958.3</v>
      </c>
      <c r="P148" s="145">
        <v>115570.05</v>
      </c>
      <c r="Q148" s="145">
        <v>100</v>
      </c>
      <c r="R148" s="106">
        <v>61535.75</v>
      </c>
      <c r="S148" s="93">
        <v>9938.7199999999993</v>
      </c>
      <c r="T148" s="123">
        <f t="shared" si="13"/>
        <v>3534481.9</v>
      </c>
      <c r="U148" s="107">
        <v>61</v>
      </c>
      <c r="V148" s="110">
        <v>828</v>
      </c>
      <c r="W148" s="146">
        <v>-3113.34</v>
      </c>
      <c r="X148" s="126"/>
      <c r="Y148" s="126">
        <v>-1123.2</v>
      </c>
      <c r="Z148" s="131">
        <v>1.25</v>
      </c>
      <c r="AA148" s="139">
        <v>3534481.9</v>
      </c>
      <c r="AB148" s="139">
        <v>-3113.34</v>
      </c>
      <c r="AC148" s="139"/>
      <c r="AD148" s="139">
        <v>-1123.2</v>
      </c>
      <c r="AE148" s="155">
        <f t="shared" si="14"/>
        <v>0</v>
      </c>
      <c r="AF148" s="155">
        <f t="shared" si="15"/>
        <v>0</v>
      </c>
      <c r="AG148" s="156">
        <f t="shared" si="16"/>
        <v>0</v>
      </c>
      <c r="AH148" s="156">
        <f t="shared" si="17"/>
        <v>0</v>
      </c>
      <c r="AI148" s="141"/>
      <c r="AJ148" s="141"/>
      <c r="AK148" s="141"/>
      <c r="AL148" s="141"/>
      <c r="AM148" s="141"/>
      <c r="AN148" s="141"/>
    </row>
    <row r="149" spans="1:93" x14ac:dyDescent="0.25">
      <c r="A149" s="79">
        <v>5640</v>
      </c>
      <c r="B149" s="137" t="s">
        <v>142</v>
      </c>
      <c r="C149" s="102">
        <v>3165169.86</v>
      </c>
      <c r="D149" s="102">
        <v>1031777.18</v>
      </c>
      <c r="E149" s="100"/>
      <c r="F149" s="148"/>
      <c r="G149" s="102">
        <v>41257.75</v>
      </c>
      <c r="H149" s="102">
        <v>10122.700000000001</v>
      </c>
      <c r="I149" s="102">
        <v>91375.2</v>
      </c>
      <c r="J149" s="102">
        <v>3882.25</v>
      </c>
      <c r="K149" s="102">
        <v>10428.75</v>
      </c>
      <c r="L149" s="102">
        <v>215657.65</v>
      </c>
      <c r="M149" s="72">
        <f t="shared" si="12"/>
        <v>4569671.3400000008</v>
      </c>
      <c r="N149" s="106">
        <v>20984.3</v>
      </c>
      <c r="O149" s="106">
        <v>309842.59999999998</v>
      </c>
      <c r="P149" s="106">
        <v>263911.8</v>
      </c>
      <c r="Q149" s="106">
        <v>2635.17</v>
      </c>
      <c r="R149" s="106">
        <v>163436</v>
      </c>
      <c r="S149" s="93">
        <v>5819.46</v>
      </c>
      <c r="T149" s="123">
        <f t="shared" si="13"/>
        <v>5336300.67</v>
      </c>
      <c r="U149" s="107">
        <v>64.5</v>
      </c>
      <c r="V149" s="110">
        <v>740</v>
      </c>
      <c r="W149" s="120">
        <v>-4482.5200000000004</v>
      </c>
      <c r="X149" s="126"/>
      <c r="Y149" s="126">
        <v>-24599.439999999999</v>
      </c>
      <c r="Z149" s="131">
        <v>1</v>
      </c>
      <c r="AA149" s="139">
        <v>5336300.67</v>
      </c>
      <c r="AB149" s="139">
        <v>-4482.5200000000004</v>
      </c>
      <c r="AC149" s="139"/>
      <c r="AD149" s="139">
        <v>-24599.439999999999</v>
      </c>
      <c r="AE149" s="155">
        <f t="shared" si="14"/>
        <v>0</v>
      </c>
      <c r="AF149" s="155">
        <f t="shared" si="15"/>
        <v>0</v>
      </c>
      <c r="AG149" s="156">
        <f t="shared" si="16"/>
        <v>0</v>
      </c>
      <c r="AH149" s="156">
        <f t="shared" si="17"/>
        <v>0</v>
      </c>
      <c r="AI149" s="141"/>
      <c r="AJ149" s="141"/>
      <c r="AK149" s="141"/>
      <c r="AL149" s="141"/>
      <c r="AM149" s="141"/>
      <c r="AN149" s="141"/>
    </row>
    <row r="150" spans="1:93" x14ac:dyDescent="0.25">
      <c r="A150" s="79">
        <v>5642</v>
      </c>
      <c r="B150" s="137" t="s">
        <v>143</v>
      </c>
      <c r="C150" s="144">
        <v>36138678.350000001</v>
      </c>
      <c r="D150" s="102">
        <v>5889287.7199999997</v>
      </c>
      <c r="E150" s="100"/>
      <c r="F150" s="148"/>
      <c r="G150" s="144">
        <v>18857158.550000001</v>
      </c>
      <c r="H150" s="102">
        <v>524718.6</v>
      </c>
      <c r="I150" s="144">
        <v>-886329.76</v>
      </c>
      <c r="J150" s="102">
        <v>2165278.56</v>
      </c>
      <c r="K150" s="102">
        <v>524306.9</v>
      </c>
      <c r="L150" s="102">
        <v>3380590.7</v>
      </c>
      <c r="M150" s="72">
        <f t="shared" si="12"/>
        <v>66593689.620000012</v>
      </c>
      <c r="N150" s="106">
        <v>1327116.8999999999</v>
      </c>
      <c r="O150" s="106">
        <v>2837589.9</v>
      </c>
      <c r="P150" s="106">
        <v>1295627.5</v>
      </c>
      <c r="Q150" s="106">
        <v>51028.26</v>
      </c>
      <c r="R150" s="106">
        <v>1325952.5</v>
      </c>
      <c r="S150" s="93">
        <v>970411.44</v>
      </c>
      <c r="T150" s="123">
        <f t="shared" si="13"/>
        <v>74401416.12000002</v>
      </c>
      <c r="U150" s="107">
        <v>67</v>
      </c>
      <c r="V150" s="110">
        <v>16885</v>
      </c>
      <c r="W150" s="120">
        <v>-539005.03</v>
      </c>
      <c r="X150" s="126"/>
      <c r="Y150" s="126">
        <v>-94427.27</v>
      </c>
      <c r="Z150" s="131">
        <v>1</v>
      </c>
      <c r="AA150" s="139">
        <v>74401416.120000005</v>
      </c>
      <c r="AB150" s="139">
        <v>-539005.03</v>
      </c>
      <c r="AC150" s="139"/>
      <c r="AD150" s="139">
        <v>-94427.27</v>
      </c>
      <c r="AE150" s="155">
        <f t="shared" si="14"/>
        <v>0</v>
      </c>
      <c r="AF150" s="155">
        <f t="shared" si="15"/>
        <v>0</v>
      </c>
      <c r="AG150" s="156">
        <f t="shared" si="16"/>
        <v>0</v>
      </c>
      <c r="AH150" s="156">
        <f t="shared" si="17"/>
        <v>0</v>
      </c>
      <c r="AI150" s="141"/>
      <c r="AJ150" s="141"/>
      <c r="AK150" s="141"/>
      <c r="AL150" s="141"/>
      <c r="AM150" s="141"/>
      <c r="AN150" s="141"/>
    </row>
    <row r="151" spans="1:93" x14ac:dyDescent="0.25">
      <c r="A151" s="79">
        <v>5643</v>
      </c>
      <c r="B151" s="137" t="s">
        <v>144</v>
      </c>
      <c r="C151" s="144">
        <v>11401422.15</v>
      </c>
      <c r="D151" s="102">
        <v>2328590.2999999998</v>
      </c>
      <c r="E151" s="100"/>
      <c r="F151" s="148"/>
      <c r="G151" s="102">
        <v>468385.8</v>
      </c>
      <c r="H151" s="102">
        <v>121536</v>
      </c>
      <c r="I151" s="102">
        <v>365406.59</v>
      </c>
      <c r="J151" s="102">
        <v>196489.56</v>
      </c>
      <c r="K151" s="102">
        <v>130915.1</v>
      </c>
      <c r="L151" s="102">
        <v>1138350.72</v>
      </c>
      <c r="M151" s="72">
        <f t="shared" si="12"/>
        <v>16151096.220000001</v>
      </c>
      <c r="N151" s="106">
        <v>200612.9</v>
      </c>
      <c r="O151" s="106">
        <v>-50459</v>
      </c>
      <c r="P151" s="106">
        <v>454440.25</v>
      </c>
      <c r="Q151" s="106">
        <v>70180.77</v>
      </c>
      <c r="R151" s="106">
        <v>477859.3</v>
      </c>
      <c r="S151" s="93">
        <v>66815.8</v>
      </c>
      <c r="T151" s="123">
        <f t="shared" si="13"/>
        <v>17370546.240000002</v>
      </c>
      <c r="U151" s="107">
        <v>62.5</v>
      </c>
      <c r="V151" s="110">
        <v>5208</v>
      </c>
      <c r="W151" s="120">
        <v>-160578.53</v>
      </c>
      <c r="X151" s="126"/>
      <c r="Y151" s="126">
        <v>-17962.939999999999</v>
      </c>
      <c r="Z151" s="131">
        <v>1</v>
      </c>
      <c r="AA151" s="139">
        <v>17370546.239999998</v>
      </c>
      <c r="AB151" s="139">
        <v>-160578.53</v>
      </c>
      <c r="AC151" s="139"/>
      <c r="AD151" s="139">
        <v>-17962.939999999999</v>
      </c>
      <c r="AE151" s="155">
        <f t="shared" si="14"/>
        <v>0</v>
      </c>
      <c r="AF151" s="155">
        <f t="shared" si="15"/>
        <v>0</v>
      </c>
      <c r="AG151" s="156">
        <f t="shared" si="16"/>
        <v>0</v>
      </c>
      <c r="AH151" s="156">
        <f t="shared" si="17"/>
        <v>0</v>
      </c>
      <c r="AI151" s="141"/>
      <c r="AJ151" s="141"/>
      <c r="AK151" s="141"/>
      <c r="AL151" s="141"/>
      <c r="AM151" s="141"/>
      <c r="AN151" s="141"/>
    </row>
    <row r="152" spans="1:93" x14ac:dyDescent="0.25">
      <c r="A152" s="79">
        <v>5644</v>
      </c>
      <c r="B152" s="137" t="s">
        <v>257</v>
      </c>
      <c r="C152" s="102">
        <v>976280.85</v>
      </c>
      <c r="D152" s="102">
        <v>148601.03</v>
      </c>
      <c r="E152" s="100"/>
      <c r="F152" s="148"/>
      <c r="G152" s="102">
        <v>-980.8</v>
      </c>
      <c r="H152" s="102">
        <v>58.05</v>
      </c>
      <c r="I152" s="102"/>
      <c r="J152" s="102">
        <v>424.05</v>
      </c>
      <c r="K152" s="102"/>
      <c r="L152" s="102">
        <v>85750.65</v>
      </c>
      <c r="M152" s="72">
        <f t="shared" si="12"/>
        <v>1210133.8299999998</v>
      </c>
      <c r="N152" s="106">
        <v>2764.4</v>
      </c>
      <c r="O152" s="106">
        <v>770</v>
      </c>
      <c r="P152" s="106">
        <v>32890</v>
      </c>
      <c r="Q152" s="106">
        <v>7850.9</v>
      </c>
      <c r="R152" s="106">
        <v>7896.35</v>
      </c>
      <c r="S152" s="93">
        <v>-104.51</v>
      </c>
      <c r="T152" s="123">
        <f t="shared" si="13"/>
        <v>1262200.9699999997</v>
      </c>
      <c r="U152" s="107">
        <v>74</v>
      </c>
      <c r="V152" s="110">
        <v>403</v>
      </c>
      <c r="W152" s="120">
        <v>-6773.74</v>
      </c>
      <c r="X152" s="126"/>
      <c r="Y152" s="126">
        <v>-210.59</v>
      </c>
      <c r="Z152" s="131">
        <v>1</v>
      </c>
      <c r="AA152" s="139">
        <v>1262200.97</v>
      </c>
      <c r="AB152" s="139">
        <v>-6773.74</v>
      </c>
      <c r="AC152" s="139"/>
      <c r="AD152" s="139">
        <v>-210.59</v>
      </c>
      <c r="AE152" s="155">
        <f t="shared" si="14"/>
        <v>0</v>
      </c>
      <c r="AF152" s="155">
        <f t="shared" si="15"/>
        <v>0</v>
      </c>
      <c r="AG152" s="156">
        <f t="shared" si="16"/>
        <v>0</v>
      </c>
      <c r="AH152" s="156">
        <f t="shared" si="17"/>
        <v>0</v>
      </c>
      <c r="AI152" s="141"/>
      <c r="AJ152" s="141"/>
      <c r="AK152" s="141"/>
      <c r="AL152" s="141"/>
      <c r="AM152" s="141"/>
      <c r="AN152" s="141"/>
    </row>
    <row r="153" spans="1:93" x14ac:dyDescent="0.25">
      <c r="A153" s="79">
        <v>5645</v>
      </c>
      <c r="B153" s="137" t="s">
        <v>258</v>
      </c>
      <c r="C153" s="102">
        <v>913007.86</v>
      </c>
      <c r="D153" s="102">
        <v>173002.2</v>
      </c>
      <c r="E153" s="100"/>
      <c r="F153" s="148"/>
      <c r="G153" s="102">
        <v>85805.6</v>
      </c>
      <c r="H153" s="102">
        <v>68095.05</v>
      </c>
      <c r="I153" s="102"/>
      <c r="J153" s="102">
        <v>55470.86</v>
      </c>
      <c r="K153" s="102">
        <v>21581.5</v>
      </c>
      <c r="L153" s="102">
        <v>162543.5</v>
      </c>
      <c r="M153" s="72">
        <f t="shared" si="12"/>
        <v>1479506.5700000003</v>
      </c>
      <c r="N153" s="106">
        <v>66780.649999999994</v>
      </c>
      <c r="O153" s="106">
        <v>96188.7</v>
      </c>
      <c r="P153" s="106">
        <v>35423</v>
      </c>
      <c r="Q153" s="106">
        <v>1707.71</v>
      </c>
      <c r="R153" s="106">
        <v>55080.4</v>
      </c>
      <c r="S153" s="93">
        <v>17431.11</v>
      </c>
      <c r="T153" s="123">
        <f t="shared" si="13"/>
        <v>1752118.1400000001</v>
      </c>
      <c r="U153" s="107">
        <v>56</v>
      </c>
      <c r="V153" s="110">
        <v>466</v>
      </c>
      <c r="W153" s="120">
        <v>-9250.36</v>
      </c>
      <c r="X153" s="126"/>
      <c r="Y153" s="126">
        <v>-577.80999999999995</v>
      </c>
      <c r="Z153" s="131">
        <v>1</v>
      </c>
      <c r="AA153" s="139">
        <v>1752118.14</v>
      </c>
      <c r="AB153" s="139">
        <v>-9250.36</v>
      </c>
      <c r="AC153" s="139"/>
      <c r="AD153" s="139">
        <v>-577.80999999999995</v>
      </c>
      <c r="AE153" s="155">
        <f t="shared" si="14"/>
        <v>0</v>
      </c>
      <c r="AF153" s="155">
        <f t="shared" si="15"/>
        <v>0</v>
      </c>
      <c r="AG153" s="156">
        <f t="shared" si="16"/>
        <v>0</v>
      </c>
      <c r="AH153" s="156">
        <f t="shared" si="17"/>
        <v>0</v>
      </c>
      <c r="AI153" s="141"/>
      <c r="AJ153" s="141"/>
      <c r="AK153" s="141"/>
      <c r="AL153" s="141"/>
      <c r="AM153" s="141"/>
      <c r="AN153" s="141"/>
    </row>
    <row r="154" spans="1:93" x14ac:dyDescent="0.25">
      <c r="A154" s="79">
        <v>5646</v>
      </c>
      <c r="B154" s="137" t="s">
        <v>259</v>
      </c>
      <c r="C154" s="102">
        <v>13071868.77</v>
      </c>
      <c r="D154" s="102">
        <v>3302996.34</v>
      </c>
      <c r="E154" s="100"/>
      <c r="F154" s="148"/>
      <c r="G154" s="102">
        <v>3311152.75</v>
      </c>
      <c r="H154" s="102">
        <v>7354170.9000000004</v>
      </c>
      <c r="I154" s="102">
        <v>554981.4</v>
      </c>
      <c r="J154" s="102">
        <v>621836.80000000005</v>
      </c>
      <c r="K154" s="102">
        <v>156366.6</v>
      </c>
      <c r="L154" s="102">
        <v>2022915</v>
      </c>
      <c r="M154" s="72">
        <f t="shared" si="12"/>
        <v>30396288.559999999</v>
      </c>
      <c r="N154" s="106">
        <v>663063.1</v>
      </c>
      <c r="O154" s="106">
        <v>329676.09999999998</v>
      </c>
      <c r="P154" s="106">
        <v>1568269.65</v>
      </c>
      <c r="Q154" s="106">
        <v>10829.31</v>
      </c>
      <c r="R154" s="106">
        <v>1542299.7</v>
      </c>
      <c r="S154" s="93">
        <v>1207977.22</v>
      </c>
      <c r="T154" s="123">
        <f t="shared" si="13"/>
        <v>35718403.640000001</v>
      </c>
      <c r="U154" s="107">
        <v>59</v>
      </c>
      <c r="V154" s="110">
        <v>5866</v>
      </c>
      <c r="W154" s="120">
        <v>-104718.29</v>
      </c>
      <c r="X154" s="126"/>
      <c r="Y154" s="126">
        <v>-22242.06</v>
      </c>
      <c r="Z154" s="131">
        <v>1.2</v>
      </c>
      <c r="AA154" s="139">
        <v>35718403.640000001</v>
      </c>
      <c r="AB154" s="139">
        <v>-104718.29</v>
      </c>
      <c r="AC154" s="139"/>
      <c r="AD154" s="139">
        <v>-22242.06</v>
      </c>
      <c r="AE154" s="155">
        <f t="shared" si="14"/>
        <v>0</v>
      </c>
      <c r="AF154" s="155">
        <f t="shared" si="15"/>
        <v>0</v>
      </c>
      <c r="AG154" s="156">
        <f t="shared" si="16"/>
        <v>0</v>
      </c>
      <c r="AH154" s="156">
        <f t="shared" si="17"/>
        <v>0</v>
      </c>
      <c r="AI154" s="141"/>
      <c r="AJ154" s="141"/>
      <c r="AK154" s="141"/>
      <c r="AL154" s="141"/>
      <c r="AM154" s="141"/>
      <c r="AN154" s="141"/>
    </row>
    <row r="155" spans="1:93" x14ac:dyDescent="0.25">
      <c r="A155" s="79">
        <v>5648</v>
      </c>
      <c r="B155" s="137" t="s">
        <v>260</v>
      </c>
      <c r="C155" s="144">
        <v>13898691.439999999</v>
      </c>
      <c r="D155" s="102">
        <v>3891889.21</v>
      </c>
      <c r="E155" s="100"/>
      <c r="F155" s="148"/>
      <c r="G155" s="102">
        <v>802518.1</v>
      </c>
      <c r="H155" s="102">
        <v>304086.95</v>
      </c>
      <c r="I155" s="102">
        <v>375047.25</v>
      </c>
      <c r="J155" s="102">
        <v>433976.27</v>
      </c>
      <c r="K155" s="102">
        <v>186166.35</v>
      </c>
      <c r="L155" s="102">
        <v>1404512.91</v>
      </c>
      <c r="M155" s="72">
        <f t="shared" si="12"/>
        <v>21296888.48</v>
      </c>
      <c r="N155" s="106">
        <v>75692.7</v>
      </c>
      <c r="O155" s="106">
        <v>1216225.3999999999</v>
      </c>
      <c r="P155" s="106">
        <v>978139.95</v>
      </c>
      <c r="Q155" s="106">
        <v>48693.31</v>
      </c>
      <c r="R155" s="106">
        <v>766442.95</v>
      </c>
      <c r="S155" s="93">
        <v>125336.44</v>
      </c>
      <c r="T155" s="123">
        <f t="shared" si="13"/>
        <v>24507419.229999997</v>
      </c>
      <c r="U155" s="107">
        <v>55</v>
      </c>
      <c r="V155" s="110">
        <v>4932</v>
      </c>
      <c r="W155" s="120">
        <v>-86714.29</v>
      </c>
      <c r="X155" s="126"/>
      <c r="Y155" s="126">
        <v>-41864.28</v>
      </c>
      <c r="Z155" s="131">
        <v>0.8</v>
      </c>
      <c r="AA155" s="139">
        <v>24507419.23</v>
      </c>
      <c r="AB155" s="139">
        <v>-86714.29</v>
      </c>
      <c r="AC155" s="139"/>
      <c r="AD155" s="139">
        <v>-41864.28</v>
      </c>
      <c r="AE155" s="155">
        <f t="shared" si="14"/>
        <v>0</v>
      </c>
      <c r="AF155" s="155">
        <f t="shared" si="15"/>
        <v>0</v>
      </c>
      <c r="AG155" s="156">
        <f t="shared" si="16"/>
        <v>0</v>
      </c>
      <c r="AH155" s="156">
        <f t="shared" si="17"/>
        <v>0</v>
      </c>
      <c r="AI155" s="141"/>
      <c r="AJ155" s="141"/>
      <c r="AK155" s="141"/>
      <c r="AL155" s="141"/>
      <c r="AM155" s="141"/>
      <c r="AN155" s="141"/>
    </row>
    <row r="156" spans="1:93" x14ac:dyDescent="0.25">
      <c r="A156" s="79">
        <v>5649</v>
      </c>
      <c r="B156" s="137" t="s">
        <v>261</v>
      </c>
      <c r="C156" s="144">
        <v>3838129.67</v>
      </c>
      <c r="D156" s="144">
        <v>564281.01</v>
      </c>
      <c r="E156" s="100"/>
      <c r="F156" s="148"/>
      <c r="G156" s="102">
        <v>3094437.8</v>
      </c>
      <c r="H156" s="102">
        <v>937626.75</v>
      </c>
      <c r="I156" s="102">
        <v>63551.6</v>
      </c>
      <c r="J156" s="102">
        <v>531421.27</v>
      </c>
      <c r="K156" s="102">
        <v>63393.1</v>
      </c>
      <c r="L156" s="102">
        <v>562068.44999999995</v>
      </c>
      <c r="M156" s="72">
        <f t="shared" si="12"/>
        <v>9654909.6499999985</v>
      </c>
      <c r="N156" s="106">
        <v>287080.5</v>
      </c>
      <c r="O156" s="106">
        <v>76927.199999999997</v>
      </c>
      <c r="P156" s="106">
        <v>239799.65</v>
      </c>
      <c r="Q156" s="145">
        <v>2541.71</v>
      </c>
      <c r="R156" s="106">
        <v>201356.5</v>
      </c>
      <c r="S156" s="93">
        <v>456680.2</v>
      </c>
      <c r="T156" s="123">
        <f t="shared" si="13"/>
        <v>10919295.409999998</v>
      </c>
      <c r="U156" s="107">
        <v>64</v>
      </c>
      <c r="V156" s="110">
        <v>1886</v>
      </c>
      <c r="W156" s="120">
        <v>-141662.75</v>
      </c>
      <c r="X156" s="126"/>
      <c r="Y156" s="126">
        <v>-2649.82</v>
      </c>
      <c r="Z156" s="131">
        <v>1</v>
      </c>
      <c r="AA156" s="139">
        <v>10919295.41</v>
      </c>
      <c r="AB156" s="139">
        <v>-141662.75</v>
      </c>
      <c r="AC156" s="139"/>
      <c r="AD156" s="139">
        <v>-2649.82</v>
      </c>
      <c r="AE156" s="155">
        <f t="shared" si="14"/>
        <v>0</v>
      </c>
      <c r="AF156" s="155">
        <f t="shared" si="15"/>
        <v>0</v>
      </c>
      <c r="AG156" s="156">
        <f t="shared" si="16"/>
        <v>0</v>
      </c>
      <c r="AH156" s="156">
        <f t="shared" si="17"/>
        <v>0</v>
      </c>
      <c r="AI156" s="141"/>
      <c r="AJ156" s="141"/>
      <c r="AK156" s="141"/>
      <c r="AL156" s="141"/>
      <c r="AM156" s="141"/>
      <c r="AN156" s="141"/>
    </row>
    <row r="157" spans="1:93" s="75" customFormat="1" x14ac:dyDescent="0.25">
      <c r="A157" s="80">
        <v>5650</v>
      </c>
      <c r="B157" s="137" t="s">
        <v>262</v>
      </c>
      <c r="C157" s="144">
        <v>2044917.51</v>
      </c>
      <c r="D157" s="144">
        <v>2553070.6</v>
      </c>
      <c r="E157" s="100"/>
      <c r="F157" s="148"/>
      <c r="G157" s="102">
        <v>8239.1</v>
      </c>
      <c r="H157" s="102">
        <v>22.85</v>
      </c>
      <c r="I157" s="102"/>
      <c r="J157" s="102">
        <v>7063.68</v>
      </c>
      <c r="K157" s="102"/>
      <c r="L157" s="102">
        <v>57315</v>
      </c>
      <c r="M157" s="72">
        <f t="shared" si="12"/>
        <v>4670628.7399999993</v>
      </c>
      <c r="N157" s="106">
        <v>137.19999999999999</v>
      </c>
      <c r="O157" s="145">
        <v>1217687.3999999999</v>
      </c>
      <c r="P157" s="145">
        <v>18150</v>
      </c>
      <c r="Q157" s="106"/>
      <c r="R157" s="106">
        <v>27945</v>
      </c>
      <c r="S157" s="93">
        <v>935.77</v>
      </c>
      <c r="T157" s="123">
        <f t="shared" si="13"/>
        <v>5935484.1099999994</v>
      </c>
      <c r="U157" s="107">
        <v>56</v>
      </c>
      <c r="V157" s="110">
        <v>196</v>
      </c>
      <c r="W157" s="120">
        <v>-1.19</v>
      </c>
      <c r="X157" s="74"/>
      <c r="Y157" s="126">
        <v>-5060.2</v>
      </c>
      <c r="Z157" s="131">
        <v>1.25</v>
      </c>
      <c r="AA157" s="139">
        <v>5935484.1100000003</v>
      </c>
      <c r="AB157" s="139">
        <v>-1.19</v>
      </c>
      <c r="AC157" s="139"/>
      <c r="AD157" s="139">
        <v>-5060.2</v>
      </c>
      <c r="AE157" s="155">
        <f t="shared" si="14"/>
        <v>0</v>
      </c>
      <c r="AF157" s="155">
        <f t="shared" si="15"/>
        <v>0</v>
      </c>
      <c r="AG157" s="156">
        <f t="shared" si="16"/>
        <v>0</v>
      </c>
      <c r="AH157" s="156">
        <f t="shared" si="17"/>
        <v>0</v>
      </c>
      <c r="AI157" s="141"/>
      <c r="AJ157" s="141"/>
      <c r="AK157" s="141"/>
      <c r="AL157" s="141"/>
      <c r="AM157" s="141"/>
      <c r="AN157" s="141"/>
      <c r="AO157" s="120"/>
      <c r="AP157" s="120"/>
      <c r="AQ157" s="120"/>
      <c r="AR157" s="120"/>
      <c r="AS157" s="120"/>
      <c r="AT157" s="120"/>
      <c r="AU157" s="120"/>
      <c r="AV157" s="2"/>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20"/>
      <c r="CM157" s="120"/>
      <c r="CN157" s="120"/>
      <c r="CO157" s="120"/>
    </row>
    <row r="158" spans="1:93" x14ac:dyDescent="0.25">
      <c r="A158" s="79">
        <v>5651</v>
      </c>
      <c r="B158" s="137" t="s">
        <v>263</v>
      </c>
      <c r="C158" s="102">
        <v>2306560.65</v>
      </c>
      <c r="D158" s="102">
        <v>278010.39</v>
      </c>
      <c r="E158" s="100"/>
      <c r="F158" s="148"/>
      <c r="G158" s="144">
        <v>418688.1</v>
      </c>
      <c r="H158" s="102">
        <v>22217.4</v>
      </c>
      <c r="I158" s="102"/>
      <c r="J158" s="102">
        <v>13586.85</v>
      </c>
      <c r="K158" s="102">
        <v>39207.9</v>
      </c>
      <c r="L158" s="102">
        <v>371048.7</v>
      </c>
      <c r="M158" s="72">
        <f t="shared" si="12"/>
        <v>3449319.99</v>
      </c>
      <c r="N158" s="145">
        <v>178489.65</v>
      </c>
      <c r="O158" s="106"/>
      <c r="P158" s="106">
        <v>168784</v>
      </c>
      <c r="Q158" s="106">
        <v>14966.94</v>
      </c>
      <c r="R158" s="106">
        <v>15593.35</v>
      </c>
      <c r="S158" s="144">
        <v>49937.9</v>
      </c>
      <c r="T158" s="123">
        <f t="shared" si="13"/>
        <v>3877091.83</v>
      </c>
      <c r="U158" s="107">
        <v>60.5</v>
      </c>
      <c r="V158" s="110">
        <v>958</v>
      </c>
      <c r="W158" s="120">
        <v>-10039.99</v>
      </c>
      <c r="X158" s="126"/>
      <c r="Y158" s="126">
        <v>-13514.42</v>
      </c>
      <c r="Z158" s="131">
        <v>1</v>
      </c>
      <c r="AA158" s="139">
        <v>3877091.83</v>
      </c>
      <c r="AB158" s="139">
        <v>-10039.99</v>
      </c>
      <c r="AC158" s="139"/>
      <c r="AD158" s="139">
        <v>-13514.42</v>
      </c>
      <c r="AE158" s="155">
        <f t="shared" si="14"/>
        <v>0</v>
      </c>
      <c r="AF158" s="155">
        <f t="shared" si="15"/>
        <v>0</v>
      </c>
      <c r="AG158" s="156">
        <f t="shared" si="16"/>
        <v>0</v>
      </c>
      <c r="AH158" s="156">
        <f t="shared" si="17"/>
        <v>0</v>
      </c>
      <c r="AI158" s="141"/>
      <c r="AJ158" s="141"/>
      <c r="AK158" s="141"/>
      <c r="AL158" s="141"/>
      <c r="AM158" s="141"/>
      <c r="AN158" s="141"/>
    </row>
    <row r="159" spans="1:93" x14ac:dyDescent="0.25">
      <c r="A159" s="79">
        <v>5652</v>
      </c>
      <c r="B159" s="137" t="s">
        <v>179</v>
      </c>
      <c r="C159" s="102">
        <v>1544892.45</v>
      </c>
      <c r="D159" s="102">
        <v>323848.58</v>
      </c>
      <c r="E159" s="100"/>
      <c r="F159" s="148"/>
      <c r="G159" s="102">
        <v>-3672.1</v>
      </c>
      <c r="H159" s="102">
        <v>336.75</v>
      </c>
      <c r="I159" s="102"/>
      <c r="J159" s="102">
        <v>33410.160000000003</v>
      </c>
      <c r="K159" s="102">
        <v>1037.1500000000001</v>
      </c>
      <c r="L159" s="102">
        <v>139839.70000000001</v>
      </c>
      <c r="M159" s="72">
        <f t="shared" si="12"/>
        <v>2039692.6899999997</v>
      </c>
      <c r="N159" s="106"/>
      <c r="O159" s="106"/>
      <c r="P159" s="106">
        <v>25787.599999999999</v>
      </c>
      <c r="Q159" s="106">
        <v>725.9</v>
      </c>
      <c r="R159" s="106">
        <v>35181.050000000003</v>
      </c>
      <c r="S159" s="93">
        <v>-377.77</v>
      </c>
      <c r="T159" s="123">
        <f t="shared" si="13"/>
        <v>2101009.4699999997</v>
      </c>
      <c r="U159" s="107">
        <v>76</v>
      </c>
      <c r="V159" s="110">
        <v>626</v>
      </c>
      <c r="W159" s="120">
        <v>-47588.06</v>
      </c>
      <c r="X159" s="126"/>
      <c r="Y159" s="126">
        <v>-546.20000000000005</v>
      </c>
      <c r="Z159" s="131">
        <v>1.2</v>
      </c>
      <c r="AA159" s="139">
        <v>2101009.4700000002</v>
      </c>
      <c r="AB159" s="139">
        <v>-47588.06</v>
      </c>
      <c r="AC159" s="139"/>
      <c r="AD159" s="139">
        <v>-546.20000000000005</v>
      </c>
      <c r="AE159" s="155">
        <f t="shared" si="14"/>
        <v>0</v>
      </c>
      <c r="AF159" s="155">
        <f t="shared" si="15"/>
        <v>0</v>
      </c>
      <c r="AG159" s="156">
        <f t="shared" si="16"/>
        <v>0</v>
      </c>
      <c r="AH159" s="156">
        <f t="shared" si="17"/>
        <v>0</v>
      </c>
      <c r="AI159" s="141"/>
      <c r="AJ159" s="141"/>
      <c r="AK159" s="141"/>
      <c r="AL159" s="141"/>
      <c r="AM159" s="141"/>
      <c r="AN159" s="141"/>
    </row>
    <row r="160" spans="1:93" x14ac:dyDescent="0.25">
      <c r="A160" s="79">
        <v>5653</v>
      </c>
      <c r="B160" s="137" t="s">
        <v>180</v>
      </c>
      <c r="C160" s="102">
        <v>2615838.92</v>
      </c>
      <c r="D160" s="102">
        <v>877625.75</v>
      </c>
      <c r="E160" s="100"/>
      <c r="F160" s="148"/>
      <c r="G160" s="102">
        <v>12421.55</v>
      </c>
      <c r="H160" s="102">
        <v>6416.6</v>
      </c>
      <c r="I160" s="102">
        <v>186157.8</v>
      </c>
      <c r="J160" s="102">
        <v>25311.98</v>
      </c>
      <c r="K160" s="102">
        <v>3597.5</v>
      </c>
      <c r="L160" s="102">
        <v>212345.2</v>
      </c>
      <c r="M160" s="72">
        <f t="shared" si="12"/>
        <v>3939715.3</v>
      </c>
      <c r="N160" s="106">
        <v>4440.8999999999996</v>
      </c>
      <c r="O160" s="106"/>
      <c r="P160" s="106">
        <v>113478.7</v>
      </c>
      <c r="Q160" s="106"/>
      <c r="R160" s="106">
        <v>217114.15</v>
      </c>
      <c r="S160" s="93">
        <v>2133.65</v>
      </c>
      <c r="T160" s="123">
        <f t="shared" si="13"/>
        <v>4276882.7</v>
      </c>
      <c r="U160" s="107">
        <v>58.5</v>
      </c>
      <c r="V160" s="110">
        <v>894</v>
      </c>
      <c r="W160" s="120">
        <v>-7926.74</v>
      </c>
      <c r="X160" s="126"/>
      <c r="Y160" s="126">
        <v>-38483.769999999997</v>
      </c>
      <c r="Z160" s="131">
        <v>0.8</v>
      </c>
      <c r="AA160" s="139">
        <v>4276882.7</v>
      </c>
      <c r="AB160" s="139">
        <v>-7926.74</v>
      </c>
      <c r="AC160" s="139"/>
      <c r="AD160" s="139">
        <v>-38483.769999999997</v>
      </c>
      <c r="AE160" s="155">
        <f t="shared" si="14"/>
        <v>0</v>
      </c>
      <c r="AF160" s="155">
        <f t="shared" si="15"/>
        <v>0</v>
      </c>
      <c r="AG160" s="156">
        <f t="shared" si="16"/>
        <v>0</v>
      </c>
      <c r="AH160" s="156">
        <f t="shared" si="17"/>
        <v>0</v>
      </c>
      <c r="AI160" s="141"/>
      <c r="AJ160" s="141"/>
      <c r="AK160" s="141"/>
      <c r="AL160" s="141"/>
      <c r="AM160" s="141"/>
      <c r="AN160" s="141"/>
    </row>
    <row r="161" spans="1:40" x14ac:dyDescent="0.25">
      <c r="A161" s="79">
        <v>5654</v>
      </c>
      <c r="B161" s="137" t="s">
        <v>181</v>
      </c>
      <c r="C161" s="144">
        <v>1153574.2</v>
      </c>
      <c r="D161" s="102">
        <v>261994.31</v>
      </c>
      <c r="E161" s="100"/>
      <c r="F161" s="148"/>
      <c r="G161" s="102">
        <v>38019.4</v>
      </c>
      <c r="H161" s="102">
        <v>1270.1500000000001</v>
      </c>
      <c r="I161" s="102"/>
      <c r="J161" s="102">
        <v>1589.15</v>
      </c>
      <c r="K161" s="102">
        <v>1581</v>
      </c>
      <c r="L161" s="102">
        <v>112373.85</v>
      </c>
      <c r="M161" s="72">
        <f t="shared" si="12"/>
        <v>1570402.0599999998</v>
      </c>
      <c r="N161" s="106">
        <v>6542.3</v>
      </c>
      <c r="O161" s="106">
        <v>3395.3</v>
      </c>
      <c r="P161" s="106">
        <v>85266.7</v>
      </c>
      <c r="Q161" s="106"/>
      <c r="R161" s="106">
        <v>80384.350000000006</v>
      </c>
      <c r="S161" s="93">
        <v>4450.0200000000004</v>
      </c>
      <c r="T161" s="123">
        <f t="shared" si="13"/>
        <v>1750440.73</v>
      </c>
      <c r="U161" s="107">
        <v>76</v>
      </c>
      <c r="V161" s="110">
        <v>560</v>
      </c>
      <c r="W161" s="120">
        <v>-2734.79</v>
      </c>
      <c r="X161" s="126"/>
      <c r="Y161" s="126">
        <v>-1524.66</v>
      </c>
      <c r="Z161" s="131">
        <v>1</v>
      </c>
      <c r="AA161" s="139">
        <v>1750440.73</v>
      </c>
      <c r="AB161" s="139">
        <v>-2734.79</v>
      </c>
      <c r="AC161" s="139"/>
      <c r="AD161" s="139">
        <v>-1524.66</v>
      </c>
      <c r="AE161" s="155">
        <f t="shared" si="14"/>
        <v>0</v>
      </c>
      <c r="AF161" s="155">
        <f t="shared" si="15"/>
        <v>0</v>
      </c>
      <c r="AG161" s="156">
        <f t="shared" si="16"/>
        <v>0</v>
      </c>
      <c r="AH161" s="156">
        <f t="shared" si="17"/>
        <v>0</v>
      </c>
      <c r="AI161" s="141"/>
      <c r="AJ161" s="141"/>
      <c r="AK161" s="141"/>
      <c r="AL161" s="141"/>
      <c r="AM161" s="141"/>
      <c r="AN161" s="141"/>
    </row>
    <row r="162" spans="1:40" x14ac:dyDescent="0.25">
      <c r="A162" s="79">
        <v>5655</v>
      </c>
      <c r="B162" s="137" t="s">
        <v>182</v>
      </c>
      <c r="C162" s="102">
        <v>4069160.48</v>
      </c>
      <c r="D162" s="102">
        <v>873123.6</v>
      </c>
      <c r="E162" s="100"/>
      <c r="F162" s="148"/>
      <c r="G162" s="102">
        <v>-185064.55</v>
      </c>
      <c r="H162" s="102">
        <v>9272.5</v>
      </c>
      <c r="I162" s="102">
        <v>66010.45</v>
      </c>
      <c r="J162" s="102">
        <v>50940.13</v>
      </c>
      <c r="K162" s="102">
        <v>11547.1</v>
      </c>
      <c r="L162" s="102">
        <v>430184.7</v>
      </c>
      <c r="M162" s="72">
        <f t="shared" si="12"/>
        <v>5325174.41</v>
      </c>
      <c r="N162" s="106">
        <v>80041.2</v>
      </c>
      <c r="O162" s="106">
        <v>12243.4</v>
      </c>
      <c r="P162" s="106">
        <v>104769.5</v>
      </c>
      <c r="Q162" s="106">
        <v>7360.54</v>
      </c>
      <c r="R162" s="106">
        <v>-7759.1</v>
      </c>
      <c r="S162" s="93">
        <v>-19910.580000000002</v>
      </c>
      <c r="T162" s="123">
        <f t="shared" si="13"/>
        <v>5501919.370000001</v>
      </c>
      <c r="U162" s="107">
        <v>71.5</v>
      </c>
      <c r="V162" s="110">
        <v>1499</v>
      </c>
      <c r="W162" s="120">
        <v>-49474.57</v>
      </c>
      <c r="X162" s="126"/>
      <c r="Y162" s="126">
        <v>-11127.59</v>
      </c>
      <c r="Z162" s="131">
        <v>1</v>
      </c>
      <c r="AA162" s="139">
        <v>5501919.3700000001</v>
      </c>
      <c r="AB162" s="139">
        <v>-49474.57</v>
      </c>
      <c r="AC162" s="139"/>
      <c r="AD162" s="139">
        <v>-11127.59</v>
      </c>
      <c r="AE162" s="155">
        <f t="shared" si="14"/>
        <v>0</v>
      </c>
      <c r="AF162" s="155">
        <f t="shared" si="15"/>
        <v>0</v>
      </c>
      <c r="AG162" s="156">
        <f t="shared" si="16"/>
        <v>0</v>
      </c>
      <c r="AH162" s="156">
        <f t="shared" si="17"/>
        <v>0</v>
      </c>
      <c r="AI162" s="141"/>
      <c r="AJ162" s="141"/>
      <c r="AK162" s="141"/>
      <c r="AL162" s="141"/>
      <c r="AM162" s="141"/>
      <c r="AN162" s="141"/>
    </row>
    <row r="163" spans="1:40" x14ac:dyDescent="0.25">
      <c r="A163" s="79">
        <v>5661</v>
      </c>
      <c r="B163" s="137" t="s">
        <v>183</v>
      </c>
      <c r="C163" s="144">
        <v>668759.29</v>
      </c>
      <c r="D163" s="144">
        <v>56633.72</v>
      </c>
      <c r="E163" s="100"/>
      <c r="F163" s="148"/>
      <c r="G163" s="102">
        <v>5625.5</v>
      </c>
      <c r="H163" s="102">
        <v>22.95</v>
      </c>
      <c r="I163" s="102"/>
      <c r="J163" s="102">
        <v>11126.13</v>
      </c>
      <c r="K163" s="102">
        <v>555</v>
      </c>
      <c r="L163" s="102">
        <v>60664.75</v>
      </c>
      <c r="M163" s="72">
        <f t="shared" si="12"/>
        <v>803387.34</v>
      </c>
      <c r="N163" s="106">
        <v>18731.2</v>
      </c>
      <c r="O163" s="106"/>
      <c r="P163" s="106">
        <v>27582.5</v>
      </c>
      <c r="Q163" s="106">
        <v>60.95</v>
      </c>
      <c r="R163" s="106">
        <v>20575.5</v>
      </c>
      <c r="S163" s="93">
        <v>639.76</v>
      </c>
      <c r="T163" s="123">
        <f t="shared" si="13"/>
        <v>870977.24999999988</v>
      </c>
      <c r="U163" s="107">
        <v>71.5</v>
      </c>
      <c r="V163" s="110">
        <v>371</v>
      </c>
      <c r="W163" s="120">
        <v>-1386.94</v>
      </c>
      <c r="X163" s="126"/>
      <c r="Y163" s="126">
        <v>0</v>
      </c>
      <c r="Z163" s="131">
        <v>1</v>
      </c>
      <c r="AA163" s="139">
        <v>870977.25</v>
      </c>
      <c r="AB163" s="139">
        <v>-1386.94</v>
      </c>
      <c r="AC163" s="139"/>
      <c r="AD163" s="139">
        <v>0</v>
      </c>
      <c r="AE163" s="155">
        <f t="shared" si="14"/>
        <v>0</v>
      </c>
      <c r="AF163" s="155">
        <f t="shared" si="15"/>
        <v>0</v>
      </c>
      <c r="AG163" s="156">
        <f t="shared" si="16"/>
        <v>0</v>
      </c>
      <c r="AH163" s="156">
        <f t="shared" si="17"/>
        <v>0</v>
      </c>
      <c r="AI163" s="141"/>
      <c r="AJ163" s="141"/>
      <c r="AK163" s="141"/>
      <c r="AL163" s="141"/>
      <c r="AM163" s="141"/>
      <c r="AN163" s="141"/>
    </row>
    <row r="164" spans="1:40" x14ac:dyDescent="0.25">
      <c r="A164" s="79">
        <v>5663</v>
      </c>
      <c r="B164" s="137" t="s">
        <v>184</v>
      </c>
      <c r="C164" s="102">
        <v>331647.48</v>
      </c>
      <c r="D164" s="102">
        <v>32520.19</v>
      </c>
      <c r="E164" s="100"/>
      <c r="F164" s="148">
        <v>1350</v>
      </c>
      <c r="G164" s="102">
        <v>1093.9000000000001</v>
      </c>
      <c r="H164" s="102">
        <v>320.7</v>
      </c>
      <c r="I164" s="102"/>
      <c r="J164" s="102">
        <v>13237.34</v>
      </c>
      <c r="K164" s="102">
        <v>325.2</v>
      </c>
      <c r="L164" s="102">
        <v>32601.05</v>
      </c>
      <c r="M164" s="72">
        <f t="shared" si="12"/>
        <v>413095.86000000004</v>
      </c>
      <c r="N164" s="106"/>
      <c r="O164" s="106"/>
      <c r="P164" s="106">
        <v>22816.2</v>
      </c>
      <c r="Q164" s="106"/>
      <c r="R164" s="106">
        <v>2408.15</v>
      </c>
      <c r="S164" s="93">
        <v>160.22</v>
      </c>
      <c r="T164" s="123">
        <f t="shared" si="13"/>
        <v>438480.43000000005</v>
      </c>
      <c r="U164" s="107">
        <v>78.5</v>
      </c>
      <c r="V164" s="110">
        <v>236</v>
      </c>
      <c r="W164" s="120">
        <v>-57.56</v>
      </c>
      <c r="X164" s="126"/>
      <c r="Y164" s="126">
        <v>0</v>
      </c>
      <c r="Z164" s="131">
        <v>1</v>
      </c>
      <c r="AA164" s="139">
        <v>438480.43</v>
      </c>
      <c r="AB164" s="139">
        <v>-57.56</v>
      </c>
      <c r="AC164" s="139"/>
      <c r="AD164" s="139">
        <v>0</v>
      </c>
      <c r="AE164" s="155">
        <f t="shared" si="14"/>
        <v>0</v>
      </c>
      <c r="AF164" s="155">
        <f t="shared" si="15"/>
        <v>0</v>
      </c>
      <c r="AG164" s="156">
        <f t="shared" si="16"/>
        <v>0</v>
      </c>
      <c r="AH164" s="156">
        <f t="shared" si="17"/>
        <v>0</v>
      </c>
      <c r="AI164" s="141"/>
      <c r="AJ164" s="141"/>
      <c r="AK164" s="141"/>
      <c r="AL164" s="141"/>
      <c r="AM164" s="141"/>
      <c r="AN164" s="141"/>
    </row>
    <row r="165" spans="1:40" x14ac:dyDescent="0.25">
      <c r="A165" s="79">
        <v>5665</v>
      </c>
      <c r="B165" s="137" t="s">
        <v>84</v>
      </c>
      <c r="C165" s="102">
        <v>263828.63</v>
      </c>
      <c r="D165" s="102">
        <v>43527.41</v>
      </c>
      <c r="E165" s="100"/>
      <c r="F165" s="148"/>
      <c r="G165" s="102">
        <v>2287.0500000000002</v>
      </c>
      <c r="H165" s="102">
        <v>26.9</v>
      </c>
      <c r="I165" s="102"/>
      <c r="J165" s="102">
        <v>5964.57</v>
      </c>
      <c r="K165" s="102">
        <v>4.5</v>
      </c>
      <c r="L165" s="102">
        <v>28605.4</v>
      </c>
      <c r="M165" s="72">
        <f t="shared" si="12"/>
        <v>344244.46000000008</v>
      </c>
      <c r="N165" s="106"/>
      <c r="O165" s="106"/>
      <c r="P165" s="106">
        <v>7885.75</v>
      </c>
      <c r="Q165" s="106"/>
      <c r="R165" s="106">
        <v>2791.65</v>
      </c>
      <c r="S165" s="93">
        <v>262.08</v>
      </c>
      <c r="T165" s="123">
        <f t="shared" si="13"/>
        <v>355183.94000000012</v>
      </c>
      <c r="U165" s="107">
        <v>70</v>
      </c>
      <c r="V165" s="110">
        <v>222</v>
      </c>
      <c r="W165" s="120">
        <v>-45.68</v>
      </c>
      <c r="X165" s="126"/>
      <c r="Y165" s="126">
        <v>0</v>
      </c>
      <c r="Z165" s="131">
        <v>1</v>
      </c>
      <c r="AA165" s="139">
        <v>355183.94</v>
      </c>
      <c r="AB165" s="139">
        <v>-45.68</v>
      </c>
      <c r="AC165" s="139"/>
      <c r="AD165" s="139">
        <v>0</v>
      </c>
      <c r="AE165" s="155">
        <f t="shared" si="14"/>
        <v>0</v>
      </c>
      <c r="AF165" s="155">
        <f t="shared" si="15"/>
        <v>0</v>
      </c>
      <c r="AG165" s="156">
        <f t="shared" si="16"/>
        <v>0</v>
      </c>
      <c r="AH165" s="156">
        <f t="shared" si="17"/>
        <v>0</v>
      </c>
      <c r="AI165" s="141"/>
      <c r="AJ165" s="141"/>
      <c r="AK165" s="141"/>
      <c r="AL165" s="141"/>
      <c r="AM165" s="141"/>
      <c r="AN165" s="141"/>
    </row>
    <row r="166" spans="1:40" x14ac:dyDescent="0.25">
      <c r="A166" s="79">
        <v>5669</v>
      </c>
      <c r="B166" s="137" t="s">
        <v>85</v>
      </c>
      <c r="C166" s="102">
        <v>514530.92</v>
      </c>
      <c r="D166" s="102">
        <v>110689.07</v>
      </c>
      <c r="E166" s="100"/>
      <c r="F166" s="148"/>
      <c r="G166" s="102">
        <v>16094.1</v>
      </c>
      <c r="H166" s="102">
        <v>200.85</v>
      </c>
      <c r="I166" s="102"/>
      <c r="J166" s="102">
        <v>1884.79</v>
      </c>
      <c r="K166" s="102">
        <v>-1050.3</v>
      </c>
      <c r="L166" s="102">
        <v>24127.3</v>
      </c>
      <c r="M166" s="72">
        <f t="shared" si="12"/>
        <v>666476.73</v>
      </c>
      <c r="N166" s="106"/>
      <c r="O166" s="106">
        <v>40750</v>
      </c>
      <c r="P166" s="106">
        <v>33489.15</v>
      </c>
      <c r="Q166" s="106"/>
      <c r="R166" s="106">
        <v>15400</v>
      </c>
      <c r="S166" s="93">
        <v>1845.6</v>
      </c>
      <c r="T166" s="123">
        <f t="shared" si="13"/>
        <v>757961.48</v>
      </c>
      <c r="U166" s="107">
        <v>73</v>
      </c>
      <c r="V166" s="110">
        <v>296</v>
      </c>
      <c r="W166" s="120">
        <v>-10748.08</v>
      </c>
      <c r="X166" s="126"/>
      <c r="Y166" s="126">
        <v>0</v>
      </c>
      <c r="Z166" s="131">
        <v>0.5</v>
      </c>
      <c r="AA166" s="139">
        <v>757961.48</v>
      </c>
      <c r="AB166" s="139">
        <v>-10748.08</v>
      </c>
      <c r="AC166" s="139"/>
      <c r="AD166" s="139">
        <v>0</v>
      </c>
      <c r="AE166" s="155">
        <f t="shared" si="14"/>
        <v>0</v>
      </c>
      <c r="AF166" s="155">
        <f t="shared" si="15"/>
        <v>0</v>
      </c>
      <c r="AG166" s="156">
        <f t="shared" si="16"/>
        <v>0</v>
      </c>
      <c r="AH166" s="156">
        <f t="shared" si="17"/>
        <v>0</v>
      </c>
      <c r="AI166" s="141"/>
      <c r="AJ166" s="141"/>
      <c r="AK166" s="141"/>
      <c r="AL166" s="141"/>
      <c r="AM166" s="141"/>
      <c r="AN166" s="141"/>
    </row>
    <row r="167" spans="1:40" x14ac:dyDescent="0.25">
      <c r="A167" s="79">
        <v>5671</v>
      </c>
      <c r="B167" s="137" t="s">
        <v>86</v>
      </c>
      <c r="C167" s="102">
        <v>396872.74</v>
      </c>
      <c r="D167" s="102">
        <v>54825.43</v>
      </c>
      <c r="E167" s="100"/>
      <c r="F167" s="148">
        <v>1480</v>
      </c>
      <c r="G167" s="102">
        <v>10755.8</v>
      </c>
      <c r="H167" s="102">
        <v>129.35</v>
      </c>
      <c r="I167" s="102"/>
      <c r="J167" s="102">
        <v>3734.29</v>
      </c>
      <c r="K167" s="102">
        <v>223.5</v>
      </c>
      <c r="L167" s="102">
        <v>35237.85</v>
      </c>
      <c r="M167" s="72">
        <f t="shared" si="12"/>
        <v>503258.9599999999</v>
      </c>
      <c r="N167" s="106">
        <v>5497.4</v>
      </c>
      <c r="O167" s="106"/>
      <c r="P167" s="106">
        <v>55902.95</v>
      </c>
      <c r="Q167" s="106">
        <v>358.55</v>
      </c>
      <c r="R167" s="106">
        <v>47585.2</v>
      </c>
      <c r="S167" s="93">
        <v>1232.8800000000001</v>
      </c>
      <c r="T167" s="123">
        <f t="shared" si="13"/>
        <v>613835.93999999994</v>
      </c>
      <c r="U167" s="107">
        <v>78</v>
      </c>
      <c r="V167" s="110">
        <v>246</v>
      </c>
      <c r="W167" s="120">
        <v>-660.07</v>
      </c>
      <c r="X167" s="126"/>
      <c r="Y167" s="126">
        <v>0</v>
      </c>
      <c r="Z167" s="131">
        <v>1</v>
      </c>
      <c r="AA167" s="139">
        <v>613835.93999999994</v>
      </c>
      <c r="AB167" s="139">
        <v>-660.07</v>
      </c>
      <c r="AC167" s="139"/>
      <c r="AD167" s="139">
        <v>0</v>
      </c>
      <c r="AE167" s="155">
        <f t="shared" si="14"/>
        <v>0</v>
      </c>
      <c r="AF167" s="155">
        <f t="shared" si="15"/>
        <v>0</v>
      </c>
      <c r="AG167" s="156">
        <f t="shared" si="16"/>
        <v>0</v>
      </c>
      <c r="AH167" s="156">
        <f t="shared" si="17"/>
        <v>0</v>
      </c>
      <c r="AI167" s="141"/>
      <c r="AJ167" s="141"/>
      <c r="AK167" s="141"/>
      <c r="AL167" s="141"/>
      <c r="AM167" s="141"/>
      <c r="AN167" s="141"/>
    </row>
    <row r="168" spans="1:40" x14ac:dyDescent="0.25">
      <c r="A168" s="79">
        <v>5673</v>
      </c>
      <c r="B168" s="137" t="s">
        <v>87</v>
      </c>
      <c r="C168" s="102">
        <v>607420.5</v>
      </c>
      <c r="D168" s="102">
        <v>90143.52</v>
      </c>
      <c r="E168" s="100"/>
      <c r="F168" s="148">
        <v>2200</v>
      </c>
      <c r="G168" s="102">
        <v>831.1</v>
      </c>
      <c r="H168" s="102">
        <v>830.45</v>
      </c>
      <c r="I168" s="102"/>
      <c r="J168" s="102">
        <v>5680.46</v>
      </c>
      <c r="K168" s="102">
        <v>408</v>
      </c>
      <c r="L168" s="102">
        <v>28648.95</v>
      </c>
      <c r="M168" s="72">
        <f t="shared" si="12"/>
        <v>736162.97999999986</v>
      </c>
      <c r="N168" s="106">
        <v>11063.95</v>
      </c>
      <c r="O168" s="106"/>
      <c r="P168" s="106">
        <v>3890.2</v>
      </c>
      <c r="Q168" s="106"/>
      <c r="R168" s="106"/>
      <c r="S168" s="93">
        <v>188.19</v>
      </c>
      <c r="T168" s="123">
        <f t="shared" si="13"/>
        <v>751305.31999999972</v>
      </c>
      <c r="U168" s="107">
        <v>73.5</v>
      </c>
      <c r="V168" s="110">
        <v>371</v>
      </c>
      <c r="W168" s="120">
        <v>-3682.67</v>
      </c>
      <c r="X168" s="126"/>
      <c r="Y168" s="126">
        <v>-51.6</v>
      </c>
      <c r="Z168" s="131">
        <v>0.6</v>
      </c>
      <c r="AA168" s="139">
        <v>751305.32</v>
      </c>
      <c r="AB168" s="139">
        <v>-3682.67</v>
      </c>
      <c r="AC168" s="139"/>
      <c r="AD168" s="139">
        <v>-51.6</v>
      </c>
      <c r="AE168" s="155">
        <f t="shared" si="14"/>
        <v>0</v>
      </c>
      <c r="AF168" s="155">
        <f t="shared" si="15"/>
        <v>0</v>
      </c>
      <c r="AG168" s="156">
        <f t="shared" si="16"/>
        <v>0</v>
      </c>
      <c r="AH168" s="156">
        <f t="shared" si="17"/>
        <v>0</v>
      </c>
      <c r="AI168" s="142"/>
      <c r="AJ168" s="142"/>
      <c r="AK168" s="142"/>
      <c r="AL168" s="142"/>
      <c r="AM168" s="142"/>
      <c r="AN168" s="142"/>
    </row>
    <row r="169" spans="1:40" x14ac:dyDescent="0.25">
      <c r="A169" s="79">
        <v>5674</v>
      </c>
      <c r="B169" s="137" t="s">
        <v>88</v>
      </c>
      <c r="C169" s="144">
        <v>236498.07</v>
      </c>
      <c r="D169" s="144">
        <v>53856.55</v>
      </c>
      <c r="E169" s="100"/>
      <c r="F169" s="148"/>
      <c r="G169" s="102">
        <v>282.3</v>
      </c>
      <c r="H169" s="102">
        <v>82.8</v>
      </c>
      <c r="I169" s="102"/>
      <c r="J169" s="102">
        <v>454.23</v>
      </c>
      <c r="K169" s="102">
        <v>64.099999999999994</v>
      </c>
      <c r="L169" s="102">
        <v>17925.95</v>
      </c>
      <c r="M169" s="72">
        <f t="shared" si="12"/>
        <v>309163.99999999994</v>
      </c>
      <c r="N169" s="106"/>
      <c r="O169" s="145">
        <v>4852.5</v>
      </c>
      <c r="P169" s="106">
        <v>16139.75</v>
      </c>
      <c r="Q169" s="106"/>
      <c r="R169" s="106">
        <v>17011.650000000001</v>
      </c>
      <c r="S169" s="93">
        <v>41.35</v>
      </c>
      <c r="T169" s="123">
        <f t="shared" si="13"/>
        <v>347209.24999999994</v>
      </c>
      <c r="U169" s="107">
        <v>75</v>
      </c>
      <c r="V169" s="110">
        <v>146</v>
      </c>
      <c r="W169" s="120">
        <v>-516.04</v>
      </c>
      <c r="X169" s="126"/>
      <c r="Y169" s="126">
        <v>-76.5</v>
      </c>
      <c r="Z169" s="131">
        <v>0.7</v>
      </c>
      <c r="AA169" s="139">
        <v>347209.25</v>
      </c>
      <c r="AB169" s="139">
        <v>-516.04</v>
      </c>
      <c r="AC169" s="139"/>
      <c r="AD169" s="139">
        <v>-76.5</v>
      </c>
      <c r="AE169" s="155">
        <f t="shared" si="14"/>
        <v>0</v>
      </c>
      <c r="AF169" s="155">
        <f t="shared" si="15"/>
        <v>0</v>
      </c>
      <c r="AG169" s="156">
        <f t="shared" si="16"/>
        <v>0</v>
      </c>
      <c r="AH169" s="156">
        <f t="shared" si="17"/>
        <v>0</v>
      </c>
      <c r="AI169" s="142"/>
      <c r="AJ169" s="142"/>
      <c r="AK169" s="142"/>
      <c r="AL169" s="142"/>
      <c r="AM169" s="142"/>
      <c r="AN169" s="142"/>
    </row>
    <row r="170" spans="1:40" x14ac:dyDescent="0.25">
      <c r="A170" s="79">
        <v>5675</v>
      </c>
      <c r="B170" s="137" t="s">
        <v>89</v>
      </c>
      <c r="C170" s="102">
        <v>5218800.9000000004</v>
      </c>
      <c r="D170" s="102">
        <v>571095.06000000006</v>
      </c>
      <c r="E170" s="100"/>
      <c r="F170" s="148"/>
      <c r="G170" s="102">
        <v>369142.9</v>
      </c>
      <c r="H170" s="102">
        <v>39245.550000000003</v>
      </c>
      <c r="I170" s="102"/>
      <c r="J170" s="102">
        <v>260799.76</v>
      </c>
      <c r="K170" s="102">
        <v>92100.55</v>
      </c>
      <c r="L170" s="102">
        <v>706880.5</v>
      </c>
      <c r="M170" s="72">
        <f t="shared" si="12"/>
        <v>7258065.2200000007</v>
      </c>
      <c r="N170" s="106">
        <v>41543.800000000003</v>
      </c>
      <c r="O170" s="106">
        <v>88404.3</v>
      </c>
      <c r="P170" s="106">
        <v>613887.94999999995</v>
      </c>
      <c r="Q170" s="106">
        <v>83927.44</v>
      </c>
      <c r="R170" s="106">
        <v>327262.84999999998</v>
      </c>
      <c r="S170" s="93">
        <v>46254.94</v>
      </c>
      <c r="T170" s="123">
        <f t="shared" si="13"/>
        <v>8459346.5</v>
      </c>
      <c r="U170" s="107">
        <v>67.5</v>
      </c>
      <c r="V170" s="110">
        <v>4373</v>
      </c>
      <c r="W170" s="120">
        <v>-220965.2</v>
      </c>
      <c r="X170" s="126"/>
      <c r="Y170" s="126">
        <v>-4006.24</v>
      </c>
      <c r="Z170" s="131">
        <v>1.1000000000000001</v>
      </c>
      <c r="AA170" s="139">
        <v>8459346.5</v>
      </c>
      <c r="AB170" s="139">
        <v>-220965.2</v>
      </c>
      <c r="AC170" s="139"/>
      <c r="AD170" s="139">
        <v>-4006.24</v>
      </c>
      <c r="AE170" s="155">
        <f t="shared" si="14"/>
        <v>0</v>
      </c>
      <c r="AF170" s="155">
        <f t="shared" si="15"/>
        <v>0</v>
      </c>
      <c r="AG170" s="156">
        <f t="shared" si="16"/>
        <v>0</v>
      </c>
      <c r="AH170" s="156">
        <f t="shared" si="17"/>
        <v>0</v>
      </c>
      <c r="AI170" s="142"/>
      <c r="AJ170" s="142"/>
      <c r="AK170" s="142"/>
      <c r="AL170" s="142"/>
      <c r="AM170" s="142"/>
      <c r="AN170" s="142"/>
    </row>
    <row r="171" spans="1:40" x14ac:dyDescent="0.25">
      <c r="A171" s="79">
        <v>5678</v>
      </c>
      <c r="B171" s="137" t="s">
        <v>90</v>
      </c>
      <c r="C171" s="102">
        <v>6682916.4699999997</v>
      </c>
      <c r="D171" s="102">
        <v>767537.95</v>
      </c>
      <c r="E171" s="100"/>
      <c r="F171" s="148">
        <v>34559.300000000003</v>
      </c>
      <c r="G171" s="102">
        <v>449086.15</v>
      </c>
      <c r="H171" s="102">
        <v>21812.1</v>
      </c>
      <c r="I171" s="102"/>
      <c r="J171" s="102">
        <v>427139.97</v>
      </c>
      <c r="K171" s="102">
        <v>82929.649999999994</v>
      </c>
      <c r="L171" s="102">
        <v>833738</v>
      </c>
      <c r="M171" s="72">
        <f t="shared" si="12"/>
        <v>9299719.5899999999</v>
      </c>
      <c r="N171" s="106">
        <v>212026.15</v>
      </c>
      <c r="O171" s="106">
        <v>448635.9</v>
      </c>
      <c r="P171" s="106">
        <v>653881.19999999995</v>
      </c>
      <c r="Q171" s="106">
        <v>43932.25</v>
      </c>
      <c r="R171" s="106">
        <v>641035.19999999995</v>
      </c>
      <c r="S171" s="93">
        <v>53334.94</v>
      </c>
      <c r="T171" s="123">
        <f t="shared" si="13"/>
        <v>11352565.229999999</v>
      </c>
      <c r="U171" s="107">
        <v>72.5</v>
      </c>
      <c r="V171" s="110">
        <v>6120</v>
      </c>
      <c r="W171" s="120">
        <v>-341427.49</v>
      </c>
      <c r="X171" s="126"/>
      <c r="Y171" s="126">
        <v>-4887.5200000000004</v>
      </c>
      <c r="Z171" s="131">
        <v>1</v>
      </c>
      <c r="AA171" s="139">
        <v>11352565.23</v>
      </c>
      <c r="AB171" s="139">
        <v>-341427.49</v>
      </c>
      <c r="AC171" s="139"/>
      <c r="AD171" s="139">
        <v>-4887.5200000000004</v>
      </c>
      <c r="AE171" s="155">
        <f t="shared" si="14"/>
        <v>0</v>
      </c>
      <c r="AF171" s="155">
        <f t="shared" si="15"/>
        <v>0</v>
      </c>
      <c r="AG171" s="156">
        <f t="shared" si="16"/>
        <v>0</v>
      </c>
      <c r="AH171" s="156">
        <f t="shared" si="17"/>
        <v>0</v>
      </c>
      <c r="AI171" s="142"/>
      <c r="AJ171" s="142"/>
      <c r="AK171" s="142"/>
      <c r="AL171" s="142"/>
      <c r="AM171" s="142"/>
      <c r="AN171" s="142"/>
    </row>
    <row r="172" spans="1:40" x14ac:dyDescent="0.25">
      <c r="A172" s="79">
        <v>5680</v>
      </c>
      <c r="B172" s="137" t="s">
        <v>91</v>
      </c>
      <c r="C172" s="102">
        <v>547999.37</v>
      </c>
      <c r="D172" s="102">
        <v>63260.29</v>
      </c>
      <c r="E172" s="100"/>
      <c r="F172" s="148"/>
      <c r="G172" s="102">
        <v>-507.3</v>
      </c>
      <c r="H172" s="102">
        <v>387.75</v>
      </c>
      <c r="I172" s="102"/>
      <c r="J172" s="102">
        <v>10395.280000000001</v>
      </c>
      <c r="K172" s="102">
        <v>625</v>
      </c>
      <c r="L172" s="144">
        <v>76527.55</v>
      </c>
      <c r="M172" s="72">
        <f t="shared" si="12"/>
        <v>698687.94000000006</v>
      </c>
      <c r="N172" s="106"/>
      <c r="O172" s="106">
        <v>12.2</v>
      </c>
      <c r="P172" s="106">
        <v>28101.1</v>
      </c>
      <c r="Q172" s="106">
        <v>0.09</v>
      </c>
      <c r="R172" s="106">
        <v>22073.85</v>
      </c>
      <c r="S172" s="93">
        <v>-13.54</v>
      </c>
      <c r="T172" s="123">
        <f t="shared" si="13"/>
        <v>748861.6399999999</v>
      </c>
      <c r="U172" s="107">
        <v>78</v>
      </c>
      <c r="V172" s="110">
        <v>321</v>
      </c>
      <c r="W172" s="120">
        <v>-10045.25</v>
      </c>
      <c r="X172" s="126"/>
      <c r="Y172" s="126">
        <v>0</v>
      </c>
      <c r="Z172" s="131">
        <v>1.5</v>
      </c>
      <c r="AA172" s="139">
        <v>748861.64</v>
      </c>
      <c r="AB172" s="139">
        <v>-10045.25</v>
      </c>
      <c r="AC172" s="139"/>
      <c r="AD172" s="139">
        <v>0</v>
      </c>
      <c r="AE172" s="155">
        <f t="shared" si="14"/>
        <v>0</v>
      </c>
      <c r="AF172" s="155">
        <f t="shared" si="15"/>
        <v>0</v>
      </c>
      <c r="AG172" s="156">
        <f t="shared" si="16"/>
        <v>0</v>
      </c>
      <c r="AH172" s="156">
        <f t="shared" si="17"/>
        <v>0</v>
      </c>
      <c r="AI172" s="142"/>
      <c r="AJ172" s="142"/>
      <c r="AK172" s="142"/>
      <c r="AL172" s="142"/>
      <c r="AM172" s="142"/>
      <c r="AN172" s="142"/>
    </row>
    <row r="173" spans="1:40" x14ac:dyDescent="0.25">
      <c r="A173" s="79">
        <v>5683</v>
      </c>
      <c r="B173" s="137" t="s">
        <v>92</v>
      </c>
      <c r="C173" s="102">
        <v>331571.86</v>
      </c>
      <c r="D173" s="102">
        <v>26370.17</v>
      </c>
      <c r="E173" s="100"/>
      <c r="F173" s="148"/>
      <c r="G173" s="102">
        <v>1253.6500000000001</v>
      </c>
      <c r="H173" s="102">
        <v>439.45</v>
      </c>
      <c r="I173" s="102"/>
      <c r="J173" s="102">
        <v>862.08</v>
      </c>
      <c r="K173" s="102">
        <v>2220.5</v>
      </c>
      <c r="L173" s="144">
        <v>29104.75</v>
      </c>
      <c r="M173" s="72">
        <f t="shared" si="12"/>
        <v>391822.46</v>
      </c>
      <c r="N173" s="106"/>
      <c r="O173" s="106">
        <v>243.3</v>
      </c>
      <c r="P173" s="106">
        <v>20577.75</v>
      </c>
      <c r="Q173" s="106">
        <v>0</v>
      </c>
      <c r="R173" s="106">
        <v>22067.05</v>
      </c>
      <c r="S173" s="93">
        <v>191.76</v>
      </c>
      <c r="T173" s="123">
        <f t="shared" si="13"/>
        <v>434902.32</v>
      </c>
      <c r="U173" s="107">
        <v>72.5</v>
      </c>
      <c r="V173" s="110">
        <v>215</v>
      </c>
      <c r="W173" s="120">
        <v>-1497.32</v>
      </c>
      <c r="X173" s="126"/>
      <c r="Y173" s="126">
        <v>0</v>
      </c>
      <c r="Z173" s="131">
        <v>1</v>
      </c>
      <c r="AA173" s="139"/>
      <c r="AB173" s="139"/>
      <c r="AC173" s="139"/>
      <c r="AD173" s="139"/>
      <c r="AE173" s="155">
        <f t="shared" si="14"/>
        <v>434902.32</v>
      </c>
      <c r="AF173" s="155">
        <f t="shared" si="15"/>
        <v>1497.32</v>
      </c>
      <c r="AG173" s="156">
        <f t="shared" si="16"/>
        <v>0</v>
      </c>
      <c r="AH173" s="156">
        <f t="shared" si="17"/>
        <v>0</v>
      </c>
      <c r="AI173" s="142"/>
      <c r="AJ173" s="142"/>
      <c r="AK173" s="142"/>
      <c r="AL173" s="142"/>
      <c r="AM173" s="142"/>
      <c r="AN173" s="142"/>
    </row>
    <row r="174" spans="1:40" x14ac:dyDescent="0.25">
      <c r="A174" s="79">
        <v>5684</v>
      </c>
      <c r="B174" s="137" t="s">
        <v>93</v>
      </c>
      <c r="C174" s="102">
        <v>245383.9</v>
      </c>
      <c r="D174" s="102">
        <v>-5482.69</v>
      </c>
      <c r="E174" s="100"/>
      <c r="F174" s="148"/>
      <c r="G174" s="102">
        <v>1092.7</v>
      </c>
      <c r="H174" s="102">
        <v>9</v>
      </c>
      <c r="I174" s="102"/>
      <c r="J174" s="102">
        <v>116.62</v>
      </c>
      <c r="K174" s="102"/>
      <c r="L174" s="102">
        <v>6461.9</v>
      </c>
      <c r="M174" s="72">
        <f t="shared" si="12"/>
        <v>247581.43</v>
      </c>
      <c r="N174" s="106"/>
      <c r="O174" s="106"/>
      <c r="P174" s="106"/>
      <c r="Q174" s="106"/>
      <c r="R174" s="106"/>
      <c r="S174" s="93">
        <v>124.78</v>
      </c>
      <c r="T174" s="123">
        <f t="shared" si="13"/>
        <v>247706.21</v>
      </c>
      <c r="U174" s="107">
        <v>75</v>
      </c>
      <c r="V174" s="110">
        <v>93</v>
      </c>
      <c r="W174" s="120">
        <v>-5290.27</v>
      </c>
      <c r="X174" s="126"/>
      <c r="Y174" s="126">
        <v>-20.29</v>
      </c>
      <c r="Z174" s="131">
        <v>0.8</v>
      </c>
      <c r="AA174" s="139">
        <v>247706.21</v>
      </c>
      <c r="AB174" s="139">
        <v>-5290.27</v>
      </c>
      <c r="AC174" s="139"/>
      <c r="AD174" s="139">
        <v>-20.29</v>
      </c>
      <c r="AE174" s="155">
        <f t="shared" si="14"/>
        <v>0</v>
      </c>
      <c r="AF174" s="155">
        <f t="shared" si="15"/>
        <v>0</v>
      </c>
      <c r="AG174" s="156">
        <f t="shared" si="16"/>
        <v>0</v>
      </c>
      <c r="AH174" s="156">
        <f t="shared" si="17"/>
        <v>0</v>
      </c>
      <c r="AI174" s="142"/>
      <c r="AJ174" s="142"/>
      <c r="AK174" s="142"/>
      <c r="AL174" s="142"/>
      <c r="AM174" s="142"/>
      <c r="AN174" s="142"/>
    </row>
    <row r="175" spans="1:40" x14ac:dyDescent="0.25">
      <c r="A175" s="79">
        <v>5688</v>
      </c>
      <c r="B175" s="137" t="s">
        <v>94</v>
      </c>
      <c r="C175" s="144">
        <v>343315.25</v>
      </c>
      <c r="D175" s="144">
        <v>73646.5</v>
      </c>
      <c r="E175" s="100"/>
      <c r="F175" s="148"/>
      <c r="G175" s="102">
        <v>-21922.25</v>
      </c>
      <c r="H175" s="102">
        <v>261.39999999999998</v>
      </c>
      <c r="I175" s="102"/>
      <c r="J175" s="102">
        <v>2193.36</v>
      </c>
      <c r="K175" s="102">
        <v>105</v>
      </c>
      <c r="L175" s="102">
        <v>24705</v>
      </c>
      <c r="M175" s="72">
        <f t="shared" si="12"/>
        <v>422304.26</v>
      </c>
      <c r="N175" s="106"/>
      <c r="O175" s="106"/>
      <c r="P175" s="106">
        <v>8170.65</v>
      </c>
      <c r="Q175" s="106">
        <v>26.03</v>
      </c>
      <c r="R175" s="106">
        <v>17809.55</v>
      </c>
      <c r="S175" s="93">
        <v>-2453.35</v>
      </c>
      <c r="T175" s="123">
        <f t="shared" si="13"/>
        <v>445857.14000000007</v>
      </c>
      <c r="U175" s="107">
        <v>65</v>
      </c>
      <c r="V175" s="110">
        <v>161</v>
      </c>
      <c r="W175" s="146">
        <v>-13908.64</v>
      </c>
      <c r="X175" s="126"/>
      <c r="Y175" s="126">
        <v>0</v>
      </c>
      <c r="Z175" s="131">
        <v>1</v>
      </c>
      <c r="AA175" s="139">
        <v>445857.14</v>
      </c>
      <c r="AB175" s="139">
        <v>-13908.64</v>
      </c>
      <c r="AC175" s="139"/>
      <c r="AD175" s="139">
        <v>0</v>
      </c>
      <c r="AE175" s="155">
        <f t="shared" si="14"/>
        <v>0</v>
      </c>
      <c r="AF175" s="155">
        <f t="shared" si="15"/>
        <v>0</v>
      </c>
      <c r="AG175" s="156">
        <f t="shared" si="16"/>
        <v>0</v>
      </c>
      <c r="AH175" s="156">
        <f t="shared" si="17"/>
        <v>0</v>
      </c>
      <c r="AI175" s="142"/>
      <c r="AJ175" s="142"/>
      <c r="AK175" s="142"/>
      <c r="AL175" s="142"/>
      <c r="AM175" s="142"/>
      <c r="AN175" s="142"/>
    </row>
    <row r="176" spans="1:40" x14ac:dyDescent="0.25">
      <c r="A176" s="79">
        <v>5690</v>
      </c>
      <c r="B176" s="137" t="s">
        <v>95</v>
      </c>
      <c r="C176" s="102">
        <v>176025.33</v>
      </c>
      <c r="D176" s="102">
        <v>48562.65</v>
      </c>
      <c r="E176" s="100"/>
      <c r="F176" s="148">
        <v>730</v>
      </c>
      <c r="G176" s="102">
        <v>988</v>
      </c>
      <c r="H176" s="102">
        <v>408.4</v>
      </c>
      <c r="I176" s="102"/>
      <c r="J176" s="102"/>
      <c r="K176" s="102">
        <v>184.1</v>
      </c>
      <c r="L176" s="102">
        <v>25168.7</v>
      </c>
      <c r="M176" s="72">
        <f t="shared" si="12"/>
        <v>252067.18</v>
      </c>
      <c r="N176" s="106"/>
      <c r="O176" s="106">
        <v>17912.2</v>
      </c>
      <c r="P176" s="106">
        <v>996.55</v>
      </c>
      <c r="Q176" s="106"/>
      <c r="R176" s="106">
        <v>505.75</v>
      </c>
      <c r="S176" s="93">
        <v>158.16</v>
      </c>
      <c r="T176" s="123">
        <f t="shared" si="13"/>
        <v>271639.83999999997</v>
      </c>
      <c r="U176" s="107">
        <v>70</v>
      </c>
      <c r="V176" s="110">
        <v>133</v>
      </c>
      <c r="W176" s="120">
        <v>-2328.0500000000002</v>
      </c>
      <c r="X176" s="126"/>
      <c r="Y176" s="126">
        <v>0</v>
      </c>
      <c r="Z176" s="131">
        <v>1.2</v>
      </c>
      <c r="AA176" s="139">
        <v>271639.84000000003</v>
      </c>
      <c r="AB176" s="139">
        <v>-2328.0500000000002</v>
      </c>
      <c r="AC176" s="139"/>
      <c r="AD176" s="139">
        <v>0</v>
      </c>
      <c r="AE176" s="155">
        <f t="shared" si="14"/>
        <v>0</v>
      </c>
      <c r="AF176" s="155">
        <f t="shared" si="15"/>
        <v>0</v>
      </c>
      <c r="AG176" s="156">
        <f t="shared" si="16"/>
        <v>0</v>
      </c>
      <c r="AH176" s="156">
        <f t="shared" si="17"/>
        <v>0</v>
      </c>
      <c r="AI176" s="142"/>
      <c r="AJ176" s="142"/>
      <c r="AK176" s="142"/>
      <c r="AL176" s="142"/>
      <c r="AM176" s="142"/>
      <c r="AN176" s="142"/>
    </row>
    <row r="177" spans="1:40" x14ac:dyDescent="0.25">
      <c r="A177" s="79">
        <v>5692</v>
      </c>
      <c r="B177" s="137" t="s">
        <v>96</v>
      </c>
      <c r="C177" s="102">
        <v>1185147.97</v>
      </c>
      <c r="D177" s="102">
        <v>163167.76999999999</v>
      </c>
      <c r="E177" s="100"/>
      <c r="F177" s="148"/>
      <c r="G177" s="102">
        <v>11843.3</v>
      </c>
      <c r="H177" s="102">
        <v>1824.55</v>
      </c>
      <c r="I177" s="102"/>
      <c r="J177" s="102">
        <v>14293.11</v>
      </c>
      <c r="K177" s="102">
        <v>2474.4499999999998</v>
      </c>
      <c r="L177" s="102">
        <v>99134.9</v>
      </c>
      <c r="M177" s="72">
        <f t="shared" si="12"/>
        <v>1477886.05</v>
      </c>
      <c r="N177" s="106">
        <v>10724.2</v>
      </c>
      <c r="O177" s="106"/>
      <c r="P177" s="106">
        <v>99618</v>
      </c>
      <c r="Q177" s="106">
        <v>1087.77</v>
      </c>
      <c r="R177" s="106">
        <v>94542.7</v>
      </c>
      <c r="S177" s="93">
        <v>1548.05</v>
      </c>
      <c r="T177" s="123">
        <f t="shared" si="13"/>
        <v>1685406.77</v>
      </c>
      <c r="U177" s="107">
        <v>77</v>
      </c>
      <c r="V177" s="110">
        <v>623</v>
      </c>
      <c r="W177" s="120">
        <v>-33446.31</v>
      </c>
      <c r="X177" s="126"/>
      <c r="Y177" s="126">
        <v>0</v>
      </c>
      <c r="Z177" s="131">
        <v>1</v>
      </c>
      <c r="AA177" s="139">
        <v>1685406.77</v>
      </c>
      <c r="AB177" s="139">
        <v>-33446.31</v>
      </c>
      <c r="AC177" s="139"/>
      <c r="AD177" s="139">
        <v>0</v>
      </c>
      <c r="AE177" s="155">
        <f t="shared" si="14"/>
        <v>0</v>
      </c>
      <c r="AF177" s="155">
        <f t="shared" si="15"/>
        <v>0</v>
      </c>
      <c r="AG177" s="156">
        <f t="shared" si="16"/>
        <v>0</v>
      </c>
      <c r="AH177" s="156">
        <f t="shared" si="17"/>
        <v>0</v>
      </c>
      <c r="AI177" s="142"/>
      <c r="AJ177" s="142"/>
      <c r="AK177" s="142"/>
      <c r="AL177" s="142"/>
      <c r="AM177" s="142"/>
      <c r="AN177" s="142"/>
    </row>
    <row r="178" spans="1:40" x14ac:dyDescent="0.25">
      <c r="A178" s="79">
        <v>5693</v>
      </c>
      <c r="B178" s="137" t="s">
        <v>339</v>
      </c>
      <c r="C178" s="102">
        <v>4210626.55</v>
      </c>
      <c r="D178" s="102">
        <v>514256.55</v>
      </c>
      <c r="E178" s="100"/>
      <c r="F178" s="148"/>
      <c r="G178" s="102">
        <v>114653.7</v>
      </c>
      <c r="H178" s="102">
        <v>4386.95</v>
      </c>
      <c r="I178" s="102"/>
      <c r="J178" s="102">
        <v>70814.34</v>
      </c>
      <c r="K178" s="102">
        <v>9962</v>
      </c>
      <c r="L178" s="102">
        <v>428714.75</v>
      </c>
      <c r="M178" s="72">
        <f t="shared" si="12"/>
        <v>5353414.84</v>
      </c>
      <c r="N178" s="106">
        <v>63509.05</v>
      </c>
      <c r="O178" s="106">
        <v>162899.4</v>
      </c>
      <c r="P178" s="106">
        <v>178469.45</v>
      </c>
      <c r="Q178" s="106">
        <v>25511.61</v>
      </c>
      <c r="R178" s="106">
        <v>143986.65</v>
      </c>
      <c r="S178" s="93">
        <v>13482.8</v>
      </c>
      <c r="T178" s="123">
        <f t="shared" si="13"/>
        <v>5941273.8000000007</v>
      </c>
      <c r="U178" s="107">
        <v>70</v>
      </c>
      <c r="V178" s="110">
        <v>2768</v>
      </c>
      <c r="W178" s="146">
        <v>-93836.39</v>
      </c>
      <c r="X178" s="126"/>
      <c r="Y178" s="126">
        <v>-261.51</v>
      </c>
      <c r="Z178" s="131">
        <v>1</v>
      </c>
      <c r="AA178" s="139">
        <v>5941273.7999999998</v>
      </c>
      <c r="AB178" s="139">
        <v>-93836.39</v>
      </c>
      <c r="AC178" s="139"/>
      <c r="AD178" s="139">
        <v>-261.51</v>
      </c>
      <c r="AE178" s="155">
        <f t="shared" si="14"/>
        <v>0</v>
      </c>
      <c r="AF178" s="155">
        <f t="shared" si="15"/>
        <v>0</v>
      </c>
      <c r="AG178" s="156">
        <f t="shared" si="16"/>
        <v>0</v>
      </c>
      <c r="AH178" s="156">
        <f t="shared" si="17"/>
        <v>0</v>
      </c>
      <c r="AI178" s="142"/>
      <c r="AJ178" s="142"/>
      <c r="AK178" s="142"/>
      <c r="AL178" s="142"/>
      <c r="AM178" s="142"/>
      <c r="AN178" s="142"/>
    </row>
    <row r="179" spans="1:40" x14ac:dyDescent="0.25">
      <c r="A179" s="79">
        <v>5701</v>
      </c>
      <c r="B179" s="137" t="s">
        <v>97</v>
      </c>
      <c r="C179" s="102">
        <v>764056.09</v>
      </c>
      <c r="D179" s="102">
        <v>89144.18</v>
      </c>
      <c r="E179" s="100"/>
      <c r="F179" s="148"/>
      <c r="G179" s="102">
        <v>63.65</v>
      </c>
      <c r="H179" s="102">
        <v>1621.4</v>
      </c>
      <c r="I179" s="102">
        <v>65333.35</v>
      </c>
      <c r="J179" s="102">
        <v>21681.83</v>
      </c>
      <c r="K179" s="102">
        <v>508.25</v>
      </c>
      <c r="L179" s="102">
        <v>73466.600000000006</v>
      </c>
      <c r="M179" s="72">
        <f t="shared" si="12"/>
        <v>1015875.35</v>
      </c>
      <c r="N179" s="106">
        <v>1264.6500000000001</v>
      </c>
      <c r="O179" s="106">
        <v>78125</v>
      </c>
      <c r="P179" s="106">
        <v>15950</v>
      </c>
      <c r="Q179" s="106"/>
      <c r="R179" s="106">
        <v>68557</v>
      </c>
      <c r="S179" s="93">
        <v>190.85</v>
      </c>
      <c r="T179" s="123">
        <f t="shared" si="13"/>
        <v>1179962.8500000001</v>
      </c>
      <c r="U179" s="107">
        <v>70</v>
      </c>
      <c r="V179" s="110">
        <v>226</v>
      </c>
      <c r="W179" s="120">
        <v>-1274.97</v>
      </c>
      <c r="X179" s="126"/>
      <c r="Y179" s="126">
        <v>-581.19000000000005</v>
      </c>
      <c r="Z179" s="131">
        <v>1</v>
      </c>
      <c r="AA179" s="139">
        <v>1179962.8500000001</v>
      </c>
      <c r="AB179" s="139">
        <v>-1274.97</v>
      </c>
      <c r="AC179" s="139"/>
      <c r="AD179" s="139">
        <v>-581.19000000000005</v>
      </c>
      <c r="AE179" s="155">
        <f t="shared" si="14"/>
        <v>0</v>
      </c>
      <c r="AF179" s="155">
        <f t="shared" si="15"/>
        <v>0</v>
      </c>
      <c r="AG179" s="156">
        <f t="shared" si="16"/>
        <v>0</v>
      </c>
      <c r="AH179" s="156">
        <f t="shared" si="17"/>
        <v>0</v>
      </c>
      <c r="AI179" s="142"/>
      <c r="AJ179" s="142"/>
      <c r="AK179" s="142"/>
      <c r="AL179" s="142"/>
      <c r="AM179" s="142"/>
      <c r="AN179" s="142"/>
    </row>
    <row r="180" spans="1:40" x14ac:dyDescent="0.25">
      <c r="A180" s="79">
        <v>5702</v>
      </c>
      <c r="B180" s="137" t="s">
        <v>338</v>
      </c>
      <c r="C180" s="102">
        <v>8101624.1200000001</v>
      </c>
      <c r="D180" s="102">
        <v>1546900.52</v>
      </c>
      <c r="E180" s="100"/>
      <c r="F180" s="148"/>
      <c r="G180" s="102">
        <v>122387</v>
      </c>
      <c r="H180" s="102">
        <v>18812.650000000001</v>
      </c>
      <c r="I180" s="102">
        <v>414594.65</v>
      </c>
      <c r="J180" s="102">
        <v>186766.5</v>
      </c>
      <c r="K180" s="102">
        <v>1851.65</v>
      </c>
      <c r="L180" s="102">
        <v>1263086.8999999999</v>
      </c>
      <c r="M180" s="72">
        <f t="shared" si="12"/>
        <v>11656023.990000002</v>
      </c>
      <c r="N180" s="106">
        <v>76946.45</v>
      </c>
      <c r="O180" s="106">
        <v>111916.4</v>
      </c>
      <c r="P180" s="106">
        <v>811611.15</v>
      </c>
      <c r="Q180" s="106">
        <v>149621.63</v>
      </c>
      <c r="R180" s="106">
        <v>543079.1</v>
      </c>
      <c r="S180" s="93">
        <v>15992.57</v>
      </c>
      <c r="T180" s="123">
        <f t="shared" si="13"/>
        <v>13365191.290000003</v>
      </c>
      <c r="U180" s="107">
        <v>64</v>
      </c>
      <c r="V180" s="110">
        <v>2947</v>
      </c>
      <c r="W180" s="120">
        <v>-186322.45</v>
      </c>
      <c r="X180" s="126"/>
      <c r="Y180" s="126">
        <v>-23057.17</v>
      </c>
      <c r="Z180" s="131">
        <v>1.5</v>
      </c>
      <c r="AA180" s="139">
        <v>13365191.289999999</v>
      </c>
      <c r="AB180" s="139">
        <v>-186322.45</v>
      </c>
      <c r="AC180" s="139"/>
      <c r="AD180" s="139">
        <v>-23057.17</v>
      </c>
      <c r="AE180" s="155">
        <f t="shared" si="14"/>
        <v>0</v>
      </c>
      <c r="AF180" s="155">
        <f t="shared" si="15"/>
        <v>0</v>
      </c>
      <c r="AG180" s="156">
        <f t="shared" si="16"/>
        <v>0</v>
      </c>
      <c r="AH180" s="156">
        <f t="shared" si="17"/>
        <v>0</v>
      </c>
      <c r="AI180" s="142"/>
      <c r="AJ180" s="142"/>
      <c r="AK180" s="142"/>
      <c r="AL180" s="142"/>
      <c r="AM180" s="142"/>
      <c r="AN180" s="142"/>
    </row>
    <row r="181" spans="1:40" x14ac:dyDescent="0.25">
      <c r="A181" s="79">
        <v>5703</v>
      </c>
      <c r="B181" s="137" t="s">
        <v>98</v>
      </c>
      <c r="C181" s="102">
        <v>3949712.7</v>
      </c>
      <c r="D181" s="102">
        <v>516881.8</v>
      </c>
      <c r="E181" s="100"/>
      <c r="F181" s="148"/>
      <c r="G181" s="102">
        <v>29457.7</v>
      </c>
      <c r="H181" s="102">
        <v>1603.45</v>
      </c>
      <c r="I181" s="102"/>
      <c r="J181" s="102">
        <v>31253.81</v>
      </c>
      <c r="K181" s="102">
        <v>927.75</v>
      </c>
      <c r="L181" s="102">
        <v>474336.25</v>
      </c>
      <c r="M181" s="72">
        <f t="shared" si="12"/>
        <v>5004173.46</v>
      </c>
      <c r="N181" s="106">
        <v>30033.35</v>
      </c>
      <c r="O181" s="106"/>
      <c r="P181" s="106">
        <v>298205.34999999998</v>
      </c>
      <c r="Q181" s="106">
        <v>6774.96</v>
      </c>
      <c r="R181" s="106">
        <v>181551.1</v>
      </c>
      <c r="S181" s="93">
        <v>3518.05</v>
      </c>
      <c r="T181" s="123">
        <f t="shared" si="13"/>
        <v>5524256.2699999986</v>
      </c>
      <c r="U181" s="107">
        <v>72.5</v>
      </c>
      <c r="V181" s="110">
        <v>1487</v>
      </c>
      <c r="W181" s="120">
        <v>-33422.980000000003</v>
      </c>
      <c r="X181" s="126"/>
      <c r="Y181" s="126">
        <v>-2500.88</v>
      </c>
      <c r="Z181" s="131">
        <v>1.4</v>
      </c>
      <c r="AA181" s="139">
        <v>5524256.2699999996</v>
      </c>
      <c r="AB181" s="139">
        <v>-33422.980000000003</v>
      </c>
      <c r="AC181" s="139"/>
      <c r="AD181" s="139">
        <v>-2500.88</v>
      </c>
      <c r="AE181" s="155">
        <f t="shared" si="14"/>
        <v>0</v>
      </c>
      <c r="AF181" s="155">
        <f t="shared" si="15"/>
        <v>0</v>
      </c>
      <c r="AG181" s="156">
        <f t="shared" si="16"/>
        <v>0</v>
      </c>
      <c r="AH181" s="156">
        <f t="shared" si="17"/>
        <v>0</v>
      </c>
      <c r="AI181" s="142"/>
      <c r="AJ181" s="142"/>
      <c r="AK181" s="142"/>
      <c r="AL181" s="142"/>
      <c r="AM181" s="142"/>
      <c r="AN181" s="142"/>
    </row>
    <row r="182" spans="1:40" x14ac:dyDescent="0.25">
      <c r="A182" s="79">
        <v>5704</v>
      </c>
      <c r="B182" s="137" t="s">
        <v>196</v>
      </c>
      <c r="C182" s="102">
        <v>8082094.4199999999</v>
      </c>
      <c r="D182" s="102">
        <v>3643815.88</v>
      </c>
      <c r="E182" s="100"/>
      <c r="F182" s="148"/>
      <c r="G182" s="102">
        <v>59989.8</v>
      </c>
      <c r="H182" s="102">
        <v>6981</v>
      </c>
      <c r="I182" s="102">
        <v>331610.95</v>
      </c>
      <c r="J182" s="102">
        <v>134617.20000000001</v>
      </c>
      <c r="K182" s="102">
        <v>15685.15</v>
      </c>
      <c r="L182" s="102">
        <v>793867.2</v>
      </c>
      <c r="M182" s="72">
        <f t="shared" si="12"/>
        <v>13068661.6</v>
      </c>
      <c r="N182" s="106">
        <v>24992.05</v>
      </c>
      <c r="O182" s="106">
        <v>119098.2</v>
      </c>
      <c r="P182" s="106">
        <v>311473.3</v>
      </c>
      <c r="Q182" s="106">
        <v>12522.13</v>
      </c>
      <c r="R182" s="106">
        <v>194104</v>
      </c>
      <c r="S182" s="93">
        <v>7585.26</v>
      </c>
      <c r="T182" s="123">
        <f t="shared" si="13"/>
        <v>13738436.540000001</v>
      </c>
      <c r="U182" s="107">
        <v>62.5</v>
      </c>
      <c r="V182" s="110">
        <v>1941</v>
      </c>
      <c r="W182" s="120">
        <v>-55365.69</v>
      </c>
      <c r="X182" s="126"/>
      <c r="Y182" s="126">
        <v>-122321.3</v>
      </c>
      <c r="Z182" s="131">
        <v>1.5</v>
      </c>
      <c r="AA182" s="139">
        <v>13738436.539999999</v>
      </c>
      <c r="AB182" s="139">
        <v>-55365.69</v>
      </c>
      <c r="AC182" s="139"/>
      <c r="AD182" s="139">
        <v>-122321.3</v>
      </c>
      <c r="AE182" s="155">
        <f t="shared" si="14"/>
        <v>0</v>
      </c>
      <c r="AF182" s="155">
        <f t="shared" si="15"/>
        <v>0</v>
      </c>
      <c r="AG182" s="156">
        <f t="shared" si="16"/>
        <v>0</v>
      </c>
      <c r="AH182" s="156">
        <f t="shared" si="17"/>
        <v>0</v>
      </c>
      <c r="AI182" s="142"/>
      <c r="AJ182" s="142"/>
      <c r="AK182" s="142"/>
      <c r="AL182" s="142"/>
      <c r="AM182" s="142"/>
      <c r="AN182" s="142"/>
    </row>
    <row r="183" spans="1:40" x14ac:dyDescent="0.25">
      <c r="A183" s="79">
        <v>5705</v>
      </c>
      <c r="B183" s="137" t="s">
        <v>197</v>
      </c>
      <c r="C183" s="102">
        <v>2949886.67</v>
      </c>
      <c r="D183" s="102">
        <v>501881.45</v>
      </c>
      <c r="E183" s="100"/>
      <c r="F183" s="148"/>
      <c r="G183" s="102">
        <v>59163.8</v>
      </c>
      <c r="H183" s="102">
        <v>1655.1</v>
      </c>
      <c r="I183" s="102">
        <v>106832.5</v>
      </c>
      <c r="J183" s="102">
        <v>21583.82</v>
      </c>
      <c r="K183" s="102">
        <v>11017.25</v>
      </c>
      <c r="L183" s="102">
        <v>231509.5</v>
      </c>
      <c r="M183" s="72">
        <f t="shared" si="12"/>
        <v>3883530.09</v>
      </c>
      <c r="N183" s="106">
        <v>47048.800000000003</v>
      </c>
      <c r="O183" s="106"/>
      <c r="P183" s="106">
        <v>332784.75</v>
      </c>
      <c r="Q183" s="106">
        <v>1831.91</v>
      </c>
      <c r="R183" s="106">
        <v>211433.65</v>
      </c>
      <c r="S183" s="93">
        <v>6888.48</v>
      </c>
      <c r="T183" s="123">
        <f t="shared" si="13"/>
        <v>4483517.6800000006</v>
      </c>
      <c r="U183" s="107">
        <v>74.5</v>
      </c>
      <c r="V183" s="110">
        <v>888</v>
      </c>
      <c r="W183" s="120">
        <v>-15256.03</v>
      </c>
      <c r="X183" s="126"/>
      <c r="Y183" s="126">
        <v>-6470.74</v>
      </c>
      <c r="Z183" s="131">
        <v>1</v>
      </c>
      <c r="AA183" s="139">
        <v>4483517.68</v>
      </c>
      <c r="AB183" s="139">
        <v>-15256.03</v>
      </c>
      <c r="AC183" s="139"/>
      <c r="AD183" s="139">
        <v>-6470.74</v>
      </c>
      <c r="AE183" s="155">
        <f t="shared" si="14"/>
        <v>0</v>
      </c>
      <c r="AF183" s="155">
        <f t="shared" si="15"/>
        <v>0</v>
      </c>
      <c r="AG183" s="156">
        <f t="shared" si="16"/>
        <v>0</v>
      </c>
      <c r="AH183" s="156">
        <f t="shared" si="17"/>
        <v>0</v>
      </c>
      <c r="AI183" s="142"/>
      <c r="AJ183" s="142"/>
      <c r="AK183" s="142"/>
      <c r="AL183" s="142"/>
      <c r="AM183" s="142"/>
      <c r="AN183" s="142"/>
    </row>
    <row r="184" spans="1:40" x14ac:dyDescent="0.25">
      <c r="A184" s="79">
        <v>5706</v>
      </c>
      <c r="B184" s="137" t="s">
        <v>198</v>
      </c>
      <c r="C184" s="102">
        <v>3219818.98</v>
      </c>
      <c r="D184" s="102">
        <v>500991.95</v>
      </c>
      <c r="E184" s="100"/>
      <c r="F184" s="148"/>
      <c r="G184" s="102">
        <v>-5879.5</v>
      </c>
      <c r="H184" s="102">
        <v>10304.65</v>
      </c>
      <c r="I184" s="102">
        <v>14964.7</v>
      </c>
      <c r="J184" s="102">
        <v>32456.15</v>
      </c>
      <c r="K184" s="102">
        <v>10637.7</v>
      </c>
      <c r="L184" s="102">
        <v>435111.45</v>
      </c>
      <c r="M184" s="72">
        <f t="shared" si="12"/>
        <v>4218406.08</v>
      </c>
      <c r="N184" s="106">
        <v>10314.15</v>
      </c>
      <c r="O184" s="106"/>
      <c r="P184" s="106">
        <v>201410</v>
      </c>
      <c r="Q184" s="106"/>
      <c r="R184" s="106">
        <v>118489.60000000001</v>
      </c>
      <c r="S184" s="93">
        <v>501.2</v>
      </c>
      <c r="T184" s="123">
        <f t="shared" si="13"/>
        <v>4549121.03</v>
      </c>
      <c r="U184" s="107">
        <v>57</v>
      </c>
      <c r="V184" s="110">
        <v>1165</v>
      </c>
      <c r="W184" s="120">
        <v>-7286.69</v>
      </c>
      <c r="X184" s="126"/>
      <c r="Y184" s="126">
        <v>-7727.67</v>
      </c>
      <c r="Z184" s="131">
        <v>1.5</v>
      </c>
      <c r="AA184" s="139">
        <v>4549121.03</v>
      </c>
      <c r="AB184" s="139">
        <v>-7286.69</v>
      </c>
      <c r="AC184" s="139"/>
      <c r="AD184" s="139">
        <v>-7727.67</v>
      </c>
      <c r="AE184" s="155">
        <f t="shared" si="14"/>
        <v>0</v>
      </c>
      <c r="AF184" s="155">
        <f t="shared" si="15"/>
        <v>0</v>
      </c>
      <c r="AG184" s="156">
        <f t="shared" si="16"/>
        <v>0</v>
      </c>
      <c r="AH184" s="156">
        <f t="shared" si="17"/>
        <v>0</v>
      </c>
      <c r="AI184" s="142"/>
      <c r="AJ184" s="142"/>
      <c r="AK184" s="142"/>
      <c r="AL184" s="142"/>
      <c r="AM184" s="142"/>
      <c r="AN184" s="142"/>
    </row>
    <row r="185" spans="1:40" x14ac:dyDescent="0.25">
      <c r="A185" s="79">
        <v>5707</v>
      </c>
      <c r="B185" s="137" t="s">
        <v>199</v>
      </c>
      <c r="C185" s="102">
        <v>3479956</v>
      </c>
      <c r="D185" s="102">
        <v>683312.49</v>
      </c>
      <c r="E185" s="100"/>
      <c r="F185" s="148"/>
      <c r="G185" s="102">
        <v>276580.65000000002</v>
      </c>
      <c r="H185" s="102">
        <v>7899.55</v>
      </c>
      <c r="I185" s="102">
        <v>36135.800000000003</v>
      </c>
      <c r="J185" s="102">
        <v>70076.149999999994</v>
      </c>
      <c r="K185" s="102">
        <v>60635.1</v>
      </c>
      <c r="L185" s="102">
        <v>718694.9</v>
      </c>
      <c r="M185" s="72">
        <f t="shared" si="12"/>
        <v>5333290.6400000006</v>
      </c>
      <c r="N185" s="106">
        <v>706882.95</v>
      </c>
      <c r="O185" s="106"/>
      <c r="P185" s="106">
        <v>517016.35</v>
      </c>
      <c r="Q185" s="106">
        <v>4114.8599999999997</v>
      </c>
      <c r="R185" s="106">
        <v>331529.5</v>
      </c>
      <c r="S185" s="93">
        <v>32220.83</v>
      </c>
      <c r="T185" s="123">
        <f t="shared" si="13"/>
        <v>6925055.1300000008</v>
      </c>
      <c r="U185" s="107">
        <v>58</v>
      </c>
      <c r="V185" s="110">
        <v>1330</v>
      </c>
      <c r="W185" s="120">
        <v>-13446.05</v>
      </c>
      <c r="X185" s="126"/>
      <c r="Y185" s="126">
        <v>-11373.21</v>
      </c>
      <c r="Z185" s="131">
        <v>1.5</v>
      </c>
      <c r="AA185" s="139">
        <v>6925055.1299999999</v>
      </c>
      <c r="AB185" s="139">
        <v>-13446.05</v>
      </c>
      <c r="AC185" s="139"/>
      <c r="AD185" s="139">
        <v>-11373.21</v>
      </c>
      <c r="AE185" s="155">
        <f t="shared" si="14"/>
        <v>0</v>
      </c>
      <c r="AF185" s="155">
        <f t="shared" si="15"/>
        <v>0</v>
      </c>
      <c r="AG185" s="156">
        <f t="shared" si="16"/>
        <v>0</v>
      </c>
      <c r="AH185" s="156">
        <f t="shared" si="17"/>
        <v>0</v>
      </c>
      <c r="AI185" s="142"/>
      <c r="AJ185" s="142"/>
      <c r="AK185" s="142"/>
      <c r="AL185" s="142"/>
      <c r="AM185" s="142"/>
      <c r="AN185" s="142"/>
    </row>
    <row r="186" spans="1:40" x14ac:dyDescent="0.25">
      <c r="A186" s="79">
        <v>5708</v>
      </c>
      <c r="B186" s="137" t="s">
        <v>200</v>
      </c>
      <c r="C186" s="102">
        <v>3588220.12</v>
      </c>
      <c r="D186" s="102">
        <v>647936.54</v>
      </c>
      <c r="E186" s="100"/>
      <c r="F186" s="148"/>
      <c r="G186" s="102">
        <v>152931.25</v>
      </c>
      <c r="H186" s="102">
        <v>644.20000000000005</v>
      </c>
      <c r="I186" s="102"/>
      <c r="J186" s="102">
        <v>-140648.74</v>
      </c>
      <c r="K186" s="102">
        <v>2504.3000000000002</v>
      </c>
      <c r="L186" s="102">
        <v>438216.3</v>
      </c>
      <c r="M186" s="72">
        <f t="shared" si="12"/>
        <v>4689803.97</v>
      </c>
      <c r="N186" s="106">
        <v>11789.25</v>
      </c>
      <c r="O186" s="106"/>
      <c r="P186" s="106">
        <v>149748.1</v>
      </c>
      <c r="Q186" s="106"/>
      <c r="R186" s="106">
        <v>133122</v>
      </c>
      <c r="S186" s="93">
        <v>17394.28</v>
      </c>
      <c r="T186" s="123">
        <f t="shared" si="13"/>
        <v>5001857.5999999996</v>
      </c>
      <c r="U186" s="107">
        <v>68</v>
      </c>
      <c r="V186" s="110">
        <v>1005</v>
      </c>
      <c r="W186" s="120">
        <v>-404.54</v>
      </c>
      <c r="X186" s="126"/>
      <c r="Y186" s="126">
        <v>-4610.09</v>
      </c>
      <c r="Z186" s="131">
        <v>1.5</v>
      </c>
      <c r="AA186" s="139">
        <v>5001857.5999999996</v>
      </c>
      <c r="AB186" s="139">
        <v>-404.54</v>
      </c>
      <c r="AC186" s="139"/>
      <c r="AD186" s="139">
        <v>-4610.09</v>
      </c>
      <c r="AE186" s="155">
        <f t="shared" si="14"/>
        <v>0</v>
      </c>
      <c r="AF186" s="155">
        <f t="shared" si="15"/>
        <v>0</v>
      </c>
      <c r="AG186" s="156">
        <f t="shared" si="16"/>
        <v>0</v>
      </c>
      <c r="AH186" s="156">
        <f t="shared" si="17"/>
        <v>0</v>
      </c>
      <c r="AI186" s="142"/>
      <c r="AJ186" s="142"/>
      <c r="AK186" s="142"/>
      <c r="AL186" s="142"/>
      <c r="AM186" s="142"/>
      <c r="AN186" s="142"/>
    </row>
    <row r="187" spans="1:40" x14ac:dyDescent="0.25">
      <c r="A187" s="79">
        <v>5709</v>
      </c>
      <c r="B187" s="137" t="s">
        <v>201</v>
      </c>
      <c r="C187" s="102">
        <v>3299310.07</v>
      </c>
      <c r="D187" s="102">
        <v>775602.39</v>
      </c>
      <c r="E187" s="100"/>
      <c r="F187" s="148"/>
      <c r="G187" s="102">
        <v>9957</v>
      </c>
      <c r="H187" s="102">
        <v>12982.65</v>
      </c>
      <c r="I187" s="102">
        <v>544660.1</v>
      </c>
      <c r="J187" s="102">
        <v>33643.4</v>
      </c>
      <c r="K187" s="102">
        <v>6284.05</v>
      </c>
      <c r="L187" s="102">
        <v>393676.85</v>
      </c>
      <c r="M187" s="72">
        <f t="shared" si="12"/>
        <v>5076116.51</v>
      </c>
      <c r="N187" s="106">
        <v>45594</v>
      </c>
      <c r="O187" s="106"/>
      <c r="P187" s="106">
        <v>170346.85</v>
      </c>
      <c r="Q187" s="106"/>
      <c r="R187" s="106">
        <v>1665970.35</v>
      </c>
      <c r="S187" s="93">
        <v>2598.19</v>
      </c>
      <c r="T187" s="123">
        <f t="shared" si="13"/>
        <v>6960625.8999999994</v>
      </c>
      <c r="U187" s="107">
        <v>57</v>
      </c>
      <c r="V187" s="110">
        <v>1263</v>
      </c>
      <c r="W187" s="120">
        <v>-37331.360000000001</v>
      </c>
      <c r="X187" s="126"/>
      <c r="Y187" s="126">
        <v>-5867.36</v>
      </c>
      <c r="Z187" s="131">
        <v>1</v>
      </c>
      <c r="AA187" s="139">
        <v>6960625.9000000004</v>
      </c>
      <c r="AB187" s="139">
        <v>-37331.360000000001</v>
      </c>
      <c r="AC187" s="139"/>
      <c r="AD187" s="139">
        <v>-5867.36</v>
      </c>
      <c r="AE187" s="155">
        <f t="shared" si="14"/>
        <v>0</v>
      </c>
      <c r="AF187" s="155">
        <f t="shared" si="15"/>
        <v>0</v>
      </c>
      <c r="AG187" s="156">
        <f t="shared" si="16"/>
        <v>0</v>
      </c>
      <c r="AH187" s="156">
        <f t="shared" si="17"/>
        <v>0</v>
      </c>
      <c r="AI187" s="142"/>
      <c r="AJ187" s="142"/>
      <c r="AK187" s="142"/>
      <c r="AL187" s="142"/>
      <c r="AM187" s="142"/>
      <c r="AN187" s="142"/>
    </row>
    <row r="188" spans="1:40" x14ac:dyDescent="0.25">
      <c r="A188" s="79">
        <v>5710</v>
      </c>
      <c r="B188" s="137" t="s">
        <v>202</v>
      </c>
      <c r="C188" s="102">
        <v>1279873.33</v>
      </c>
      <c r="D188" s="102">
        <v>331736.81</v>
      </c>
      <c r="E188" s="100"/>
      <c r="F188" s="148"/>
      <c r="G188" s="102">
        <v>-386473.95</v>
      </c>
      <c r="H188" s="102">
        <v>735616.95</v>
      </c>
      <c r="I188" s="102">
        <v>110957.8</v>
      </c>
      <c r="J188" s="102">
        <v>13621.24</v>
      </c>
      <c r="K188" s="102">
        <v>-26200.55</v>
      </c>
      <c r="L188" s="102">
        <v>134068.20000000001</v>
      </c>
      <c r="M188" s="72">
        <f t="shared" si="12"/>
        <v>2193199.83</v>
      </c>
      <c r="N188" s="106">
        <v>46509.95</v>
      </c>
      <c r="O188" s="106"/>
      <c r="P188" s="106">
        <v>102602.5</v>
      </c>
      <c r="Q188" s="106">
        <v>11.45</v>
      </c>
      <c r="R188" s="106">
        <v>55699.25</v>
      </c>
      <c r="S188" s="93">
        <v>39544.68</v>
      </c>
      <c r="T188" s="123">
        <f t="shared" si="13"/>
        <v>2437567.6600000006</v>
      </c>
      <c r="U188" s="107">
        <v>51</v>
      </c>
      <c r="V188" s="110">
        <v>508</v>
      </c>
      <c r="W188" s="120">
        <v>-10534.21</v>
      </c>
      <c r="X188" s="126"/>
      <c r="Y188" s="126">
        <v>-8196.23</v>
      </c>
      <c r="Z188" s="131">
        <v>1</v>
      </c>
      <c r="AA188" s="139">
        <v>2437567.66</v>
      </c>
      <c r="AB188" s="139">
        <v>-10534.21</v>
      </c>
      <c r="AC188" s="139"/>
      <c r="AD188" s="139">
        <v>-8196.23</v>
      </c>
      <c r="AE188" s="155">
        <f t="shared" si="14"/>
        <v>0</v>
      </c>
      <c r="AF188" s="155">
        <f t="shared" si="15"/>
        <v>0</v>
      </c>
      <c r="AG188" s="156">
        <f t="shared" si="16"/>
        <v>0</v>
      </c>
      <c r="AH188" s="156">
        <f t="shared" si="17"/>
        <v>0</v>
      </c>
      <c r="AI188" s="142"/>
      <c r="AJ188" s="142"/>
      <c r="AK188" s="142"/>
      <c r="AL188" s="142"/>
      <c r="AM188" s="142"/>
      <c r="AN188" s="142"/>
    </row>
    <row r="189" spans="1:40" x14ac:dyDescent="0.25">
      <c r="A189" s="79">
        <v>5711</v>
      </c>
      <c r="B189" s="137" t="s">
        <v>203</v>
      </c>
      <c r="C189" s="102">
        <v>11949961.24</v>
      </c>
      <c r="D189" s="102">
        <v>2581634.71</v>
      </c>
      <c r="E189" s="100"/>
      <c r="F189" s="148"/>
      <c r="G189" s="102">
        <v>79953.350000000006</v>
      </c>
      <c r="H189" s="102">
        <v>10194.700000000001</v>
      </c>
      <c r="I189" s="102">
        <v>162941.45000000001</v>
      </c>
      <c r="J189" s="102">
        <v>150861.20000000001</v>
      </c>
      <c r="K189" s="102">
        <v>17437.5</v>
      </c>
      <c r="L189" s="102">
        <v>1241659.7</v>
      </c>
      <c r="M189" s="72">
        <f t="shared" si="12"/>
        <v>16194643.849999996</v>
      </c>
      <c r="N189" s="106">
        <v>25768.5</v>
      </c>
      <c r="O189" s="106">
        <v>56023.8</v>
      </c>
      <c r="P189" s="106">
        <v>1095794.3</v>
      </c>
      <c r="Q189" s="106">
        <v>-3967.2</v>
      </c>
      <c r="R189" s="106">
        <v>1039147.95</v>
      </c>
      <c r="S189" s="93">
        <v>10210.36</v>
      </c>
      <c r="T189" s="123">
        <f t="shared" si="13"/>
        <v>18417621.559999995</v>
      </c>
      <c r="U189" s="107">
        <v>55.5</v>
      </c>
      <c r="V189" s="110">
        <v>3001</v>
      </c>
      <c r="W189" s="120">
        <v>4758.5200000000004</v>
      </c>
      <c r="X189" s="126"/>
      <c r="Y189" s="126">
        <v>-30955.25</v>
      </c>
      <c r="Z189" s="131">
        <v>1.3</v>
      </c>
      <c r="AA189" s="139">
        <v>18417621.559999999</v>
      </c>
      <c r="AB189" s="139">
        <v>4758.5200000000004</v>
      </c>
      <c r="AC189" s="139"/>
      <c r="AD189" s="139">
        <v>-30955.25</v>
      </c>
      <c r="AE189" s="155">
        <f t="shared" si="14"/>
        <v>0</v>
      </c>
      <c r="AF189" s="155">
        <f t="shared" si="15"/>
        <v>0</v>
      </c>
      <c r="AG189" s="156">
        <f t="shared" si="16"/>
        <v>0</v>
      </c>
      <c r="AH189" s="156">
        <f t="shared" si="17"/>
        <v>0</v>
      </c>
      <c r="AI189" s="142"/>
      <c r="AJ189" s="142"/>
      <c r="AK189" s="142"/>
      <c r="AL189" s="142"/>
      <c r="AM189" s="142"/>
      <c r="AN189" s="142"/>
    </row>
    <row r="190" spans="1:40" x14ac:dyDescent="0.25">
      <c r="A190" s="79">
        <v>5712</v>
      </c>
      <c r="B190" s="137" t="s">
        <v>204</v>
      </c>
      <c r="C190" s="102">
        <v>11157052.970000001</v>
      </c>
      <c r="D190" s="102">
        <v>4214779.21</v>
      </c>
      <c r="E190" s="100"/>
      <c r="F190" s="148"/>
      <c r="G190" s="102">
        <v>134589.29999999999</v>
      </c>
      <c r="H190" s="102">
        <v>36444.9</v>
      </c>
      <c r="I190" s="102">
        <v>1088137.19</v>
      </c>
      <c r="J190" s="102">
        <v>-86074.68</v>
      </c>
      <c r="K190" s="102">
        <v>25170.5</v>
      </c>
      <c r="L190" s="102">
        <v>1810541.7</v>
      </c>
      <c r="M190" s="72">
        <f t="shared" si="12"/>
        <v>18380641.09</v>
      </c>
      <c r="N190" s="106">
        <v>136878.75</v>
      </c>
      <c r="O190" s="106">
        <v>510250</v>
      </c>
      <c r="P190" s="106">
        <v>972593.2</v>
      </c>
      <c r="Q190" s="106">
        <v>2167.21</v>
      </c>
      <c r="R190" s="106">
        <v>570732.44999999995</v>
      </c>
      <c r="S190" s="93">
        <v>19371.7</v>
      </c>
      <c r="T190" s="123">
        <f t="shared" si="13"/>
        <v>20592634.399999999</v>
      </c>
      <c r="U190" s="107">
        <v>53</v>
      </c>
      <c r="V190" s="110">
        <v>3211</v>
      </c>
      <c r="W190" s="120">
        <v>-56289.72</v>
      </c>
      <c r="X190" s="126"/>
      <c r="Y190" s="126">
        <v>-53393.47</v>
      </c>
      <c r="Z190" s="131">
        <v>1.5</v>
      </c>
      <c r="AA190" s="139">
        <v>20592634.399999999</v>
      </c>
      <c r="AB190" s="139">
        <v>-56289.72</v>
      </c>
      <c r="AC190" s="139"/>
      <c r="AD190" s="139">
        <v>-53393.47</v>
      </c>
      <c r="AE190" s="155">
        <f t="shared" si="14"/>
        <v>0</v>
      </c>
      <c r="AF190" s="155">
        <f t="shared" si="15"/>
        <v>0</v>
      </c>
      <c r="AG190" s="156">
        <f t="shared" si="16"/>
        <v>0</v>
      </c>
      <c r="AH190" s="156">
        <f t="shared" si="17"/>
        <v>0</v>
      </c>
      <c r="AI190" s="142"/>
      <c r="AJ190" s="142"/>
      <c r="AK190" s="142"/>
      <c r="AL190" s="142"/>
      <c r="AM190" s="142"/>
      <c r="AN190" s="142"/>
    </row>
    <row r="191" spans="1:40" x14ac:dyDescent="0.25">
      <c r="A191" s="79">
        <v>5713</v>
      </c>
      <c r="B191" s="137" t="s">
        <v>377</v>
      </c>
      <c r="C191" s="102">
        <v>9731853.0800000001</v>
      </c>
      <c r="D191" s="102">
        <v>5268318.41</v>
      </c>
      <c r="E191" s="100"/>
      <c r="F191" s="148"/>
      <c r="G191" s="102">
        <v>39949.9</v>
      </c>
      <c r="H191" s="102">
        <v>9549.85</v>
      </c>
      <c r="I191" s="102">
        <v>535479.17000000004</v>
      </c>
      <c r="J191" s="102">
        <v>541679.1</v>
      </c>
      <c r="K191" s="102">
        <v>18938.05</v>
      </c>
      <c r="L191" s="102">
        <v>898983.85</v>
      </c>
      <c r="M191" s="72">
        <f t="shared" si="12"/>
        <v>17044751.41</v>
      </c>
      <c r="N191" s="106">
        <v>40096.699999999997</v>
      </c>
      <c r="O191" s="106">
        <v>1474721.4</v>
      </c>
      <c r="P191" s="106">
        <v>677094</v>
      </c>
      <c r="Q191" s="106">
        <v>3865.85</v>
      </c>
      <c r="R191" s="106">
        <v>1134337.6000000001</v>
      </c>
      <c r="S191" s="93">
        <v>5606.45</v>
      </c>
      <c r="T191" s="123">
        <f t="shared" si="13"/>
        <v>20380473.41</v>
      </c>
      <c r="U191" s="107">
        <v>56</v>
      </c>
      <c r="V191" s="110">
        <v>2373</v>
      </c>
      <c r="W191" s="120">
        <v>-10790.21</v>
      </c>
      <c r="X191" s="126"/>
      <c r="Y191" s="126">
        <v>-103164.71</v>
      </c>
      <c r="Z191" s="131">
        <v>1</v>
      </c>
      <c r="AA191" s="139">
        <v>20380473.41</v>
      </c>
      <c r="AB191" s="139">
        <v>-10790.21</v>
      </c>
      <c r="AC191" s="139"/>
      <c r="AD191" s="139">
        <v>-103164.71</v>
      </c>
      <c r="AE191" s="155">
        <f t="shared" si="14"/>
        <v>0</v>
      </c>
      <c r="AF191" s="155">
        <f t="shared" si="15"/>
        <v>0</v>
      </c>
      <c r="AG191" s="156">
        <f t="shared" si="16"/>
        <v>0</v>
      </c>
      <c r="AH191" s="156">
        <f t="shared" si="17"/>
        <v>0</v>
      </c>
      <c r="AI191" s="142"/>
      <c r="AJ191" s="142"/>
      <c r="AK191" s="142"/>
      <c r="AL191" s="142"/>
      <c r="AM191" s="142"/>
      <c r="AN191" s="142"/>
    </row>
    <row r="192" spans="1:40" x14ac:dyDescent="0.25">
      <c r="A192" s="79">
        <v>5714</v>
      </c>
      <c r="B192" s="137" t="s">
        <v>205</v>
      </c>
      <c r="C192" s="102">
        <v>3125593.81</v>
      </c>
      <c r="D192" s="102">
        <v>568137.09</v>
      </c>
      <c r="E192" s="100"/>
      <c r="F192" s="148"/>
      <c r="G192" s="102">
        <v>45794.8</v>
      </c>
      <c r="H192" s="102">
        <v>1315.65</v>
      </c>
      <c r="I192" s="102">
        <v>111001</v>
      </c>
      <c r="J192" s="102">
        <v>72501.87</v>
      </c>
      <c r="K192" s="102">
        <v>7238.3</v>
      </c>
      <c r="L192" s="102">
        <v>296056.65000000002</v>
      </c>
      <c r="M192" s="72">
        <f t="shared" si="12"/>
        <v>4227639.17</v>
      </c>
      <c r="N192" s="106">
        <v>144109.9</v>
      </c>
      <c r="O192" s="106">
        <v>3583.5</v>
      </c>
      <c r="P192" s="106">
        <v>410571.7</v>
      </c>
      <c r="Q192" s="106">
        <v>3088.67</v>
      </c>
      <c r="R192" s="106">
        <v>201409.35</v>
      </c>
      <c r="S192" s="93">
        <v>5335.83</v>
      </c>
      <c r="T192" s="123">
        <f t="shared" si="13"/>
        <v>4995738.12</v>
      </c>
      <c r="U192" s="107">
        <v>68</v>
      </c>
      <c r="V192" s="110">
        <v>1228</v>
      </c>
      <c r="W192" s="120">
        <v>-7574.24</v>
      </c>
      <c r="X192" s="126"/>
      <c r="Y192" s="126">
        <v>-3239.4</v>
      </c>
      <c r="Z192" s="131">
        <v>1</v>
      </c>
      <c r="AA192" s="139">
        <v>4995738.12</v>
      </c>
      <c r="AB192" s="139">
        <v>-7574.24</v>
      </c>
      <c r="AC192" s="139"/>
      <c r="AD192" s="139">
        <v>-3239.4</v>
      </c>
      <c r="AE192" s="155">
        <f t="shared" si="14"/>
        <v>0</v>
      </c>
      <c r="AF192" s="155">
        <f t="shared" si="15"/>
        <v>0</v>
      </c>
      <c r="AG192" s="156">
        <f t="shared" si="16"/>
        <v>0</v>
      </c>
      <c r="AH192" s="156">
        <f t="shared" si="17"/>
        <v>0</v>
      </c>
      <c r="AI192" s="142"/>
      <c r="AJ192" s="142"/>
      <c r="AK192" s="142"/>
      <c r="AL192" s="142"/>
      <c r="AM192" s="142"/>
      <c r="AN192" s="142"/>
    </row>
    <row r="193" spans="1:40" x14ac:dyDescent="0.25">
      <c r="A193" s="79">
        <v>5715</v>
      </c>
      <c r="B193" s="137" t="s">
        <v>206</v>
      </c>
      <c r="C193" s="102">
        <v>3624742.75</v>
      </c>
      <c r="D193" s="102">
        <v>678519.88</v>
      </c>
      <c r="E193" s="100"/>
      <c r="F193" s="148"/>
      <c r="G193" s="102">
        <v>39191.1</v>
      </c>
      <c r="H193" s="102">
        <v>5460.7</v>
      </c>
      <c r="I193" s="102"/>
      <c r="J193" s="102">
        <v>38423.9</v>
      </c>
      <c r="K193" s="102">
        <v>2974.5</v>
      </c>
      <c r="L193" s="102">
        <v>283485.90000000002</v>
      </c>
      <c r="M193" s="72">
        <f t="shared" si="12"/>
        <v>4672798.7300000004</v>
      </c>
      <c r="N193" s="106">
        <v>115813.65</v>
      </c>
      <c r="O193" s="106"/>
      <c r="P193" s="106">
        <v>424957.5</v>
      </c>
      <c r="Q193" s="106">
        <v>1872.64</v>
      </c>
      <c r="R193" s="106">
        <v>431528.05</v>
      </c>
      <c r="S193" s="93">
        <v>5057.3599999999997</v>
      </c>
      <c r="T193" s="123">
        <f t="shared" si="13"/>
        <v>5652027.9300000006</v>
      </c>
      <c r="U193" s="107">
        <v>66</v>
      </c>
      <c r="V193" s="110">
        <v>1146</v>
      </c>
      <c r="W193" s="120">
        <v>-31477.46</v>
      </c>
      <c r="X193" s="126"/>
      <c r="Y193" s="126">
        <v>-2172.73</v>
      </c>
      <c r="Z193" s="131">
        <v>1</v>
      </c>
      <c r="AA193" s="139">
        <v>5652027.9299999997</v>
      </c>
      <c r="AB193" s="139">
        <v>-31477.46</v>
      </c>
      <c r="AC193" s="139"/>
      <c r="AD193" s="139">
        <v>-2172.73</v>
      </c>
      <c r="AE193" s="155">
        <f t="shared" si="14"/>
        <v>0</v>
      </c>
      <c r="AF193" s="155">
        <f t="shared" si="15"/>
        <v>0</v>
      </c>
      <c r="AG193" s="156">
        <f t="shared" si="16"/>
        <v>0</v>
      </c>
      <c r="AH193" s="156">
        <f t="shared" si="17"/>
        <v>0</v>
      </c>
      <c r="AI193" s="142"/>
      <c r="AJ193" s="142"/>
      <c r="AK193" s="142"/>
      <c r="AL193" s="142"/>
      <c r="AM193" s="142"/>
      <c r="AN193" s="142"/>
    </row>
    <row r="194" spans="1:40" x14ac:dyDescent="0.25">
      <c r="A194" s="79">
        <v>5716</v>
      </c>
      <c r="B194" s="137" t="s">
        <v>207</v>
      </c>
      <c r="C194" s="102">
        <v>4008259.29</v>
      </c>
      <c r="D194" s="102">
        <v>643318.18999999994</v>
      </c>
      <c r="E194" s="100"/>
      <c r="F194" s="148"/>
      <c r="G194" s="102">
        <v>5491211.5</v>
      </c>
      <c r="H194" s="102">
        <v>1180097.6499999999</v>
      </c>
      <c r="I194" s="102"/>
      <c r="J194" s="102">
        <v>300606.15000000002</v>
      </c>
      <c r="K194" s="102">
        <v>115376.75</v>
      </c>
      <c r="L194" s="102">
        <v>713756.25</v>
      </c>
      <c r="M194" s="72">
        <f t="shared" si="12"/>
        <v>12452625.780000001</v>
      </c>
      <c r="N194" s="106">
        <v>412218.95</v>
      </c>
      <c r="O194" s="106">
        <v>6939.6</v>
      </c>
      <c r="P194" s="106">
        <v>127321.35</v>
      </c>
      <c r="Q194" s="106">
        <v>5265.49</v>
      </c>
      <c r="R194" s="106">
        <v>64215.8</v>
      </c>
      <c r="S194" s="93">
        <v>755606.65</v>
      </c>
      <c r="T194" s="123">
        <f t="shared" si="13"/>
        <v>13824193.620000001</v>
      </c>
      <c r="U194" s="107">
        <v>59.5</v>
      </c>
      <c r="V194" s="110">
        <v>1736</v>
      </c>
      <c r="W194" s="120">
        <v>-743221.16</v>
      </c>
      <c r="X194" s="126"/>
      <c r="Y194" s="126">
        <v>-340941.98</v>
      </c>
      <c r="Z194" s="131">
        <v>1</v>
      </c>
      <c r="AA194" s="139">
        <v>13824193.619999999</v>
      </c>
      <c r="AB194" s="139">
        <v>-743221.16</v>
      </c>
      <c r="AC194" s="139"/>
      <c r="AD194" s="139">
        <v>-340941.98</v>
      </c>
      <c r="AE194" s="155">
        <f t="shared" si="14"/>
        <v>0</v>
      </c>
      <c r="AF194" s="155">
        <f t="shared" si="15"/>
        <v>0</v>
      </c>
      <c r="AG194" s="156">
        <f t="shared" si="16"/>
        <v>0</v>
      </c>
      <c r="AH194" s="156">
        <f t="shared" si="17"/>
        <v>0</v>
      </c>
      <c r="AI194" s="142"/>
      <c r="AJ194" s="142"/>
      <c r="AK194" s="142"/>
      <c r="AL194" s="142"/>
      <c r="AM194" s="142"/>
      <c r="AN194" s="142"/>
    </row>
    <row r="195" spans="1:40" x14ac:dyDescent="0.25">
      <c r="A195" s="79">
        <v>5717</v>
      </c>
      <c r="B195" s="137" t="s">
        <v>208</v>
      </c>
      <c r="C195" s="102">
        <v>14415358.99</v>
      </c>
      <c r="D195" s="102">
        <v>5107414.2699999996</v>
      </c>
      <c r="E195" s="100"/>
      <c r="F195" s="148"/>
      <c r="G195" s="102">
        <v>148547.6</v>
      </c>
      <c r="H195" s="102">
        <v>31927.599999999999</v>
      </c>
      <c r="I195" s="102">
        <v>1014904.3</v>
      </c>
      <c r="J195" s="102">
        <v>262009.59</v>
      </c>
      <c r="K195" s="102">
        <v>51020</v>
      </c>
      <c r="L195" s="102">
        <v>1365887.4</v>
      </c>
      <c r="M195" s="72">
        <f t="shared" si="12"/>
        <v>22397069.75</v>
      </c>
      <c r="N195" s="106">
        <v>202572.75</v>
      </c>
      <c r="O195" s="106">
        <v>69451</v>
      </c>
      <c r="P195" s="106">
        <v>1000159.2</v>
      </c>
      <c r="Q195" s="106">
        <v>3672.1</v>
      </c>
      <c r="R195" s="106">
        <v>596113.35</v>
      </c>
      <c r="S195" s="93">
        <v>20441</v>
      </c>
      <c r="T195" s="123">
        <f t="shared" si="13"/>
        <v>24289479.150000002</v>
      </c>
      <c r="U195" s="107">
        <v>57</v>
      </c>
      <c r="V195" s="110">
        <v>3822</v>
      </c>
      <c r="W195" s="120">
        <v>-56354.57</v>
      </c>
      <c r="X195" s="126"/>
      <c r="Y195" s="126">
        <v>-93291.24</v>
      </c>
      <c r="Z195" s="131">
        <v>1</v>
      </c>
      <c r="AA195" s="139">
        <v>24289479.149999999</v>
      </c>
      <c r="AB195" s="139">
        <v>-56354.57</v>
      </c>
      <c r="AC195" s="139"/>
      <c r="AD195" s="139">
        <v>-93291.24</v>
      </c>
      <c r="AE195" s="155">
        <f t="shared" si="14"/>
        <v>0</v>
      </c>
      <c r="AF195" s="155">
        <f t="shared" si="15"/>
        <v>0</v>
      </c>
      <c r="AG195" s="156">
        <f t="shared" si="16"/>
        <v>0</v>
      </c>
      <c r="AH195" s="156">
        <f t="shared" si="17"/>
        <v>0</v>
      </c>
      <c r="AI195" s="142"/>
      <c r="AJ195" s="142"/>
      <c r="AK195" s="142"/>
      <c r="AL195" s="142"/>
      <c r="AM195" s="142"/>
      <c r="AN195" s="142"/>
    </row>
    <row r="196" spans="1:40" x14ac:dyDescent="0.25">
      <c r="A196" s="79">
        <v>5718</v>
      </c>
      <c r="B196" s="137" t="s">
        <v>209</v>
      </c>
      <c r="C196" s="102">
        <v>7507829.5300000003</v>
      </c>
      <c r="D196" s="102">
        <v>1803726.88</v>
      </c>
      <c r="E196" s="100"/>
      <c r="F196" s="148"/>
      <c r="G196" s="102">
        <v>233403.3</v>
      </c>
      <c r="H196" s="102">
        <v>28232.799999999999</v>
      </c>
      <c r="I196" s="102">
        <v>204264.25</v>
      </c>
      <c r="J196" s="102">
        <v>52761.65</v>
      </c>
      <c r="K196" s="102">
        <v>43944.1</v>
      </c>
      <c r="L196" s="102">
        <v>708104.75</v>
      </c>
      <c r="M196" s="72">
        <f t="shared" si="12"/>
        <v>10582267.260000002</v>
      </c>
      <c r="N196" s="106">
        <v>221075.95</v>
      </c>
      <c r="O196" s="106">
        <v>106136.4</v>
      </c>
      <c r="P196" s="106">
        <v>585089.19999999995</v>
      </c>
      <c r="Q196" s="106">
        <v>5302.28</v>
      </c>
      <c r="R196" s="106">
        <v>543922.30000000005</v>
      </c>
      <c r="S196" s="93">
        <v>29633.46</v>
      </c>
      <c r="T196" s="123">
        <f t="shared" si="13"/>
        <v>12073426.850000001</v>
      </c>
      <c r="U196" s="107">
        <v>55</v>
      </c>
      <c r="V196" s="110">
        <v>2022</v>
      </c>
      <c r="W196" s="120">
        <v>-33872.870000000003</v>
      </c>
      <c r="X196" s="126"/>
      <c r="Y196" s="126">
        <v>-8228.6299999999992</v>
      </c>
      <c r="Z196" s="131">
        <v>1</v>
      </c>
      <c r="AA196" s="139">
        <v>12073426.85</v>
      </c>
      <c r="AB196" s="139">
        <v>-33872.870000000003</v>
      </c>
      <c r="AC196" s="139"/>
      <c r="AD196" s="139">
        <v>-8228.6299999999992</v>
      </c>
      <c r="AE196" s="155">
        <f t="shared" si="14"/>
        <v>0</v>
      </c>
      <c r="AF196" s="155">
        <f t="shared" si="15"/>
        <v>0</v>
      </c>
      <c r="AG196" s="156">
        <f t="shared" si="16"/>
        <v>0</v>
      </c>
      <c r="AH196" s="156">
        <f t="shared" si="17"/>
        <v>0</v>
      </c>
      <c r="AI196" s="142"/>
      <c r="AJ196" s="142"/>
      <c r="AK196" s="142"/>
      <c r="AL196" s="142"/>
      <c r="AM196" s="142"/>
      <c r="AN196" s="142"/>
    </row>
    <row r="197" spans="1:40" x14ac:dyDescent="0.25">
      <c r="A197" s="79">
        <v>5719</v>
      </c>
      <c r="B197" s="137" t="s">
        <v>210</v>
      </c>
      <c r="C197" s="102">
        <v>5281741.63</v>
      </c>
      <c r="D197" s="102">
        <v>3102358.23</v>
      </c>
      <c r="E197" s="100"/>
      <c r="F197" s="148"/>
      <c r="G197" s="102">
        <v>65129.75</v>
      </c>
      <c r="H197" s="102">
        <v>1421.85</v>
      </c>
      <c r="I197" s="102">
        <v>131790.54999999999</v>
      </c>
      <c r="J197" s="102">
        <v>65374.67</v>
      </c>
      <c r="K197" s="102">
        <v>11673.3</v>
      </c>
      <c r="L197" s="102">
        <v>255215.7</v>
      </c>
      <c r="M197" s="72">
        <f t="shared" si="12"/>
        <v>8914705.6799999997</v>
      </c>
      <c r="N197" s="106">
        <v>49842.05</v>
      </c>
      <c r="O197" s="106">
        <v>9290.4</v>
      </c>
      <c r="P197" s="106">
        <v>451399.6</v>
      </c>
      <c r="Q197" s="106"/>
      <c r="R197" s="106">
        <v>312599.34999999998</v>
      </c>
      <c r="S197" s="93">
        <v>7537.78</v>
      </c>
      <c r="T197" s="123">
        <f t="shared" si="13"/>
        <v>9745374.8599999994</v>
      </c>
      <c r="U197" s="107">
        <v>60</v>
      </c>
      <c r="V197" s="110">
        <v>1265</v>
      </c>
      <c r="W197" s="120">
        <v>-7257.49</v>
      </c>
      <c r="X197" s="126"/>
      <c r="Y197" s="126">
        <v>-7328.09</v>
      </c>
      <c r="Z197" s="131">
        <v>0.6</v>
      </c>
      <c r="AA197" s="139">
        <v>9745374.8599999994</v>
      </c>
      <c r="AB197" s="139">
        <v>-7257.49</v>
      </c>
      <c r="AC197" s="139"/>
      <c r="AD197" s="139">
        <v>-7328.09</v>
      </c>
      <c r="AE197" s="155">
        <f t="shared" si="14"/>
        <v>0</v>
      </c>
      <c r="AF197" s="155">
        <f t="shared" si="15"/>
        <v>0</v>
      </c>
      <c r="AG197" s="156">
        <f t="shared" si="16"/>
        <v>0</v>
      </c>
      <c r="AH197" s="156">
        <f t="shared" si="17"/>
        <v>0</v>
      </c>
      <c r="AI197" s="142"/>
      <c r="AJ197" s="142"/>
      <c r="AK197" s="142"/>
      <c r="AL197" s="142"/>
      <c r="AM197" s="142"/>
      <c r="AN197" s="142"/>
    </row>
    <row r="198" spans="1:40" x14ac:dyDescent="0.25">
      <c r="A198" s="79">
        <v>5720</v>
      </c>
      <c r="B198" s="137" t="s">
        <v>211</v>
      </c>
      <c r="C198" s="102">
        <v>3360593.04</v>
      </c>
      <c r="D198" s="102">
        <v>880078.36</v>
      </c>
      <c r="E198" s="100"/>
      <c r="F198" s="148"/>
      <c r="G198" s="102">
        <v>-5053.05</v>
      </c>
      <c r="H198" s="102">
        <v>9839.65</v>
      </c>
      <c r="I198" s="102">
        <v>430543.2</v>
      </c>
      <c r="J198" s="102">
        <v>27421.4</v>
      </c>
      <c r="K198" s="102"/>
      <c r="L198" s="102">
        <v>289392.05</v>
      </c>
      <c r="M198" s="72">
        <f t="shared" ref="M198:M261" si="18">SUM(C198:L198)</f>
        <v>4992814.6500000013</v>
      </c>
      <c r="N198" s="106">
        <v>16468.349999999999</v>
      </c>
      <c r="O198" s="106"/>
      <c r="P198" s="106">
        <v>303627.40000000002</v>
      </c>
      <c r="Q198" s="106">
        <v>16691.669999999998</v>
      </c>
      <c r="R198" s="106">
        <v>229048.7</v>
      </c>
      <c r="S198" s="93">
        <v>542.14</v>
      </c>
      <c r="T198" s="123">
        <f t="shared" si="13"/>
        <v>5559192.9100000011</v>
      </c>
      <c r="U198" s="107">
        <v>67</v>
      </c>
      <c r="V198" s="110">
        <v>1010</v>
      </c>
      <c r="W198" s="120">
        <v>-26363.84</v>
      </c>
      <c r="X198" s="126"/>
      <c r="Y198" s="126">
        <v>-4920.6899999999996</v>
      </c>
      <c r="Z198" s="131">
        <v>0.9</v>
      </c>
      <c r="AA198" s="139">
        <v>5559192.9100000001</v>
      </c>
      <c r="AB198" s="139">
        <v>-26363.84</v>
      </c>
      <c r="AC198" s="139"/>
      <c r="AD198" s="139">
        <v>-4920.6899999999996</v>
      </c>
      <c r="AE198" s="155">
        <f t="shared" si="14"/>
        <v>0</v>
      </c>
      <c r="AF198" s="155">
        <f t="shared" si="15"/>
        <v>0</v>
      </c>
      <c r="AG198" s="156">
        <f t="shared" si="16"/>
        <v>0</v>
      </c>
      <c r="AH198" s="156">
        <f t="shared" si="17"/>
        <v>0</v>
      </c>
      <c r="AI198" s="142"/>
      <c r="AJ198" s="142"/>
      <c r="AK198" s="142"/>
      <c r="AL198" s="142"/>
      <c r="AM198" s="142"/>
      <c r="AN198" s="142"/>
    </row>
    <row r="199" spans="1:40" x14ac:dyDescent="0.25">
      <c r="A199" s="79">
        <v>5721</v>
      </c>
      <c r="B199" s="137" t="s">
        <v>212</v>
      </c>
      <c r="C199" s="102">
        <v>25391683.48</v>
      </c>
      <c r="D199" s="102">
        <v>6426019.4800000004</v>
      </c>
      <c r="E199" s="100"/>
      <c r="F199" s="148"/>
      <c r="G199" s="102">
        <v>6298764.7999999998</v>
      </c>
      <c r="H199" s="102">
        <v>492362.9</v>
      </c>
      <c r="I199" s="102">
        <v>724657.05</v>
      </c>
      <c r="J199" s="102">
        <v>823754.6</v>
      </c>
      <c r="K199" s="102">
        <v>561432.44999999995</v>
      </c>
      <c r="L199" s="102">
        <v>2970191.8</v>
      </c>
      <c r="M199" s="72">
        <f t="shared" si="18"/>
        <v>43688866.559999995</v>
      </c>
      <c r="N199" s="106">
        <v>2270512.4</v>
      </c>
      <c r="O199" s="106">
        <v>234150.9</v>
      </c>
      <c r="P199" s="106">
        <v>1971826</v>
      </c>
      <c r="Q199" s="106">
        <v>63811.65</v>
      </c>
      <c r="R199" s="106">
        <v>1483161.4</v>
      </c>
      <c r="S199" s="93">
        <v>769177.55</v>
      </c>
      <c r="T199" s="123">
        <f t="shared" ref="T199:T262" si="19">SUM(M199:S199)</f>
        <v>50481506.459999986</v>
      </c>
      <c r="U199" s="107">
        <v>61</v>
      </c>
      <c r="V199" s="110">
        <v>13306</v>
      </c>
      <c r="W199" s="120">
        <v>-387058.15</v>
      </c>
      <c r="X199" s="126"/>
      <c r="Y199" s="126">
        <v>-30345.08</v>
      </c>
      <c r="Z199" s="131">
        <v>1</v>
      </c>
      <c r="AA199" s="139">
        <v>50481506.460000001</v>
      </c>
      <c r="AB199" s="139">
        <v>-387058.15</v>
      </c>
      <c r="AC199" s="139"/>
      <c r="AD199" s="139">
        <v>-30345.08</v>
      </c>
      <c r="AE199" s="155">
        <f t="shared" si="14"/>
        <v>0</v>
      </c>
      <c r="AF199" s="155">
        <f t="shared" si="15"/>
        <v>0</v>
      </c>
      <c r="AG199" s="156">
        <f t="shared" si="16"/>
        <v>0</v>
      </c>
      <c r="AH199" s="156">
        <f t="shared" si="17"/>
        <v>0</v>
      </c>
      <c r="AI199" s="142"/>
      <c r="AJ199" s="142"/>
      <c r="AK199" s="142"/>
      <c r="AL199" s="142"/>
      <c r="AM199" s="142"/>
      <c r="AN199" s="142"/>
    </row>
    <row r="200" spans="1:40" x14ac:dyDescent="0.25">
      <c r="A200" s="79">
        <v>5722</v>
      </c>
      <c r="B200" s="137" t="s">
        <v>213</v>
      </c>
      <c r="C200" s="102">
        <v>1036620.02</v>
      </c>
      <c r="D200" s="102">
        <v>238932.55</v>
      </c>
      <c r="E200" s="100"/>
      <c r="F200" s="148"/>
      <c r="G200" s="102">
        <v>5319.1</v>
      </c>
      <c r="H200" s="102">
        <v>4176.6499999999996</v>
      </c>
      <c r="I200" s="102"/>
      <c r="J200" s="102">
        <v>9244.85</v>
      </c>
      <c r="K200" s="102">
        <v>6180.6</v>
      </c>
      <c r="L200" s="102">
        <v>88762.05</v>
      </c>
      <c r="M200" s="72">
        <f t="shared" si="18"/>
        <v>1389235.8200000003</v>
      </c>
      <c r="N200" s="106">
        <v>13044.45</v>
      </c>
      <c r="O200" s="106"/>
      <c r="P200" s="106">
        <v>4746.8999999999996</v>
      </c>
      <c r="Q200" s="106">
        <v>1639.74</v>
      </c>
      <c r="R200" s="106">
        <v>12177.1</v>
      </c>
      <c r="S200" s="93">
        <v>1075.51</v>
      </c>
      <c r="T200" s="123">
        <f t="shared" si="19"/>
        <v>1421919.5200000003</v>
      </c>
      <c r="U200" s="107">
        <v>62</v>
      </c>
      <c r="V200" s="110">
        <v>401</v>
      </c>
      <c r="W200" s="120">
        <v>-6795.66</v>
      </c>
      <c r="X200" s="126"/>
      <c r="Y200" s="126">
        <v>-1516.22</v>
      </c>
      <c r="Z200" s="131">
        <v>1</v>
      </c>
      <c r="AA200" s="139">
        <v>1421919.52</v>
      </c>
      <c r="AB200" s="139">
        <v>-6795.66</v>
      </c>
      <c r="AC200" s="139"/>
      <c r="AD200" s="139">
        <v>-1516.22</v>
      </c>
      <c r="AE200" s="155">
        <f t="shared" ref="AE200:AE263" si="20">+T200-AA200</f>
        <v>0</v>
      </c>
      <c r="AF200" s="155">
        <f t="shared" ref="AF200:AF263" si="21">+AB200-W200</f>
        <v>0</v>
      </c>
      <c r="AG200" s="156">
        <f t="shared" ref="AG200:AG263" si="22">+AC200-X200</f>
        <v>0</v>
      </c>
      <c r="AH200" s="156">
        <f t="shared" ref="AH200:AH263" si="23">+AD200-Y200</f>
        <v>0</v>
      </c>
      <c r="AI200" s="142"/>
      <c r="AJ200" s="142"/>
      <c r="AK200" s="142"/>
      <c r="AL200" s="142"/>
      <c r="AM200" s="142"/>
      <c r="AN200" s="142"/>
    </row>
    <row r="201" spans="1:40" x14ac:dyDescent="0.25">
      <c r="A201" s="79">
        <v>5723</v>
      </c>
      <c r="B201" s="137" t="s">
        <v>214</v>
      </c>
      <c r="C201" s="102">
        <v>8870351.4299999997</v>
      </c>
      <c r="D201" s="102">
        <v>2173703.41</v>
      </c>
      <c r="E201" s="100"/>
      <c r="F201" s="148"/>
      <c r="G201" s="102">
        <v>154959.65</v>
      </c>
      <c r="H201" s="102">
        <v>18528.400000000001</v>
      </c>
      <c r="I201" s="102">
        <v>611612.88</v>
      </c>
      <c r="J201" s="102">
        <v>69587.520000000004</v>
      </c>
      <c r="K201" s="102">
        <v>45951.85</v>
      </c>
      <c r="L201" s="102">
        <v>883436.8</v>
      </c>
      <c r="M201" s="72">
        <f t="shared" si="18"/>
        <v>12828131.940000001</v>
      </c>
      <c r="N201" s="106">
        <v>267148.3</v>
      </c>
      <c r="O201" s="106">
        <v>136241.60000000001</v>
      </c>
      <c r="P201" s="106">
        <v>1358053.1</v>
      </c>
      <c r="Q201" s="106">
        <v>2133.86</v>
      </c>
      <c r="R201" s="106">
        <v>1694542.35</v>
      </c>
      <c r="S201" s="93">
        <v>19649.63</v>
      </c>
      <c r="T201" s="123">
        <f t="shared" si="19"/>
        <v>16305900.780000001</v>
      </c>
      <c r="U201" s="107">
        <v>52</v>
      </c>
      <c r="V201" s="110">
        <v>2195</v>
      </c>
      <c r="W201" s="120">
        <v>-28842.3</v>
      </c>
      <c r="X201" s="126"/>
      <c r="Y201" s="126">
        <v>-30381.17</v>
      </c>
      <c r="Z201" s="131">
        <v>1</v>
      </c>
      <c r="AA201" s="139">
        <v>16305900.779999999</v>
      </c>
      <c r="AB201" s="139">
        <v>-28842.3</v>
      </c>
      <c r="AC201" s="139"/>
      <c r="AD201" s="139">
        <v>-30381.17</v>
      </c>
      <c r="AE201" s="155">
        <f t="shared" si="20"/>
        <v>0</v>
      </c>
      <c r="AF201" s="155">
        <f t="shared" si="21"/>
        <v>0</v>
      </c>
      <c r="AG201" s="156">
        <f t="shared" si="22"/>
        <v>0</v>
      </c>
      <c r="AH201" s="156">
        <f t="shared" si="23"/>
        <v>0</v>
      </c>
      <c r="AI201" s="142"/>
      <c r="AJ201" s="142"/>
      <c r="AK201" s="142"/>
      <c r="AL201" s="142"/>
      <c r="AM201" s="142"/>
      <c r="AN201" s="142"/>
    </row>
    <row r="202" spans="1:40" x14ac:dyDescent="0.25">
      <c r="A202" s="79">
        <v>5724</v>
      </c>
      <c r="B202" s="137" t="s">
        <v>62</v>
      </c>
      <c r="C202" s="102">
        <v>59215357.869999997</v>
      </c>
      <c r="D202" s="102">
        <v>10725291.310000001</v>
      </c>
      <c r="E202" s="100"/>
      <c r="F202" s="148"/>
      <c r="G202" s="102">
        <v>7668966.0999999996</v>
      </c>
      <c r="H202" s="102">
        <v>772783.1</v>
      </c>
      <c r="I202" s="102">
        <v>1696649.13</v>
      </c>
      <c r="J202" s="102">
        <v>2858634.74</v>
      </c>
      <c r="K202" s="102">
        <v>871263.4</v>
      </c>
      <c r="L202" s="102">
        <v>8435196.8499999996</v>
      </c>
      <c r="M202" s="72">
        <f t="shared" si="18"/>
        <v>92244142.49999997</v>
      </c>
      <c r="N202" s="106">
        <v>5207617.95</v>
      </c>
      <c r="O202" s="106">
        <v>3136048.1</v>
      </c>
      <c r="P202" s="106">
        <v>4698565.8</v>
      </c>
      <c r="Q202" s="106">
        <v>209728.74</v>
      </c>
      <c r="R202" s="106">
        <v>2607909.7000000002</v>
      </c>
      <c r="S202" s="93">
        <v>956130.45</v>
      </c>
      <c r="T202" s="123">
        <f t="shared" si="19"/>
        <v>109060143.23999996</v>
      </c>
      <c r="U202" s="107">
        <v>61</v>
      </c>
      <c r="V202" s="110">
        <v>22124</v>
      </c>
      <c r="W202" s="120">
        <v>-785292.09</v>
      </c>
      <c r="X202" s="126"/>
      <c r="Y202" s="126">
        <v>-638722.21</v>
      </c>
      <c r="Z202" s="131">
        <v>1.5</v>
      </c>
      <c r="AA202" s="139">
        <v>109060143.23999999</v>
      </c>
      <c r="AB202" s="139">
        <v>-785292.09</v>
      </c>
      <c r="AC202" s="139"/>
      <c r="AD202" s="139">
        <v>-638722.21</v>
      </c>
      <c r="AE202" s="155">
        <f t="shared" si="20"/>
        <v>0</v>
      </c>
      <c r="AF202" s="155">
        <f t="shared" si="21"/>
        <v>0</v>
      </c>
      <c r="AG202" s="156">
        <f t="shared" si="22"/>
        <v>0</v>
      </c>
      <c r="AH202" s="156">
        <f t="shared" si="23"/>
        <v>0</v>
      </c>
      <c r="AI202" s="142"/>
      <c r="AJ202" s="142"/>
      <c r="AK202" s="142"/>
      <c r="AL202" s="142"/>
      <c r="AM202" s="142"/>
      <c r="AN202" s="142"/>
    </row>
    <row r="203" spans="1:40" x14ac:dyDescent="0.25">
      <c r="A203" s="79">
        <v>5725</v>
      </c>
      <c r="B203" s="137" t="s">
        <v>63</v>
      </c>
      <c r="C203" s="102">
        <v>12558963.560000001</v>
      </c>
      <c r="D203" s="102">
        <v>3412445.7</v>
      </c>
      <c r="E203" s="100"/>
      <c r="F203" s="148"/>
      <c r="G203" s="102">
        <v>1853545.4</v>
      </c>
      <c r="H203" s="102">
        <v>22437.200000000001</v>
      </c>
      <c r="I203" s="102">
        <v>273222.59999999998</v>
      </c>
      <c r="J203" s="102">
        <v>35398.269999999997</v>
      </c>
      <c r="K203" s="102">
        <v>72188.800000000003</v>
      </c>
      <c r="L203" s="102">
        <v>1674767.95</v>
      </c>
      <c r="M203" s="72">
        <f t="shared" si="18"/>
        <v>19902969.48</v>
      </c>
      <c r="N203" s="106">
        <v>1315566.8999999999</v>
      </c>
      <c r="O203" s="106">
        <v>119069.2</v>
      </c>
      <c r="P203" s="106">
        <v>745850.1</v>
      </c>
      <c r="Q203" s="106">
        <v>9165.94</v>
      </c>
      <c r="R203" s="106">
        <v>445664.65</v>
      </c>
      <c r="S203" s="93">
        <v>212477.78</v>
      </c>
      <c r="T203" s="123">
        <f t="shared" si="19"/>
        <v>22750764.050000001</v>
      </c>
      <c r="U203" s="107">
        <v>55</v>
      </c>
      <c r="V203" s="110">
        <v>4060</v>
      </c>
      <c r="W203" s="120">
        <v>-85048.31</v>
      </c>
      <c r="X203" s="126"/>
      <c r="Y203" s="126">
        <v>-31517.41</v>
      </c>
      <c r="Z203" s="131">
        <v>1.4</v>
      </c>
      <c r="AA203" s="139">
        <v>22750764.050000001</v>
      </c>
      <c r="AB203" s="139">
        <v>-85048.31</v>
      </c>
      <c r="AC203" s="139"/>
      <c r="AD203" s="139">
        <v>-31517.41</v>
      </c>
      <c r="AE203" s="155">
        <f t="shared" si="20"/>
        <v>0</v>
      </c>
      <c r="AF203" s="155">
        <f t="shared" si="21"/>
        <v>0</v>
      </c>
      <c r="AG203" s="156">
        <f t="shared" si="22"/>
        <v>0</v>
      </c>
      <c r="AH203" s="156">
        <f t="shared" si="23"/>
        <v>0</v>
      </c>
      <c r="AI203" s="142"/>
      <c r="AJ203" s="142"/>
      <c r="AK203" s="142"/>
      <c r="AL203" s="142"/>
      <c r="AM203" s="142"/>
      <c r="AN203" s="142"/>
    </row>
    <row r="204" spans="1:40" x14ac:dyDescent="0.25">
      <c r="A204" s="79">
        <v>5726</v>
      </c>
      <c r="B204" s="137" t="s">
        <v>264</v>
      </c>
      <c r="C204" s="102">
        <v>3463010.82</v>
      </c>
      <c r="D204" s="102">
        <v>782186.88</v>
      </c>
      <c r="E204" s="100"/>
      <c r="F204" s="148"/>
      <c r="G204" s="102">
        <v>39570.400000000001</v>
      </c>
      <c r="H204" s="102">
        <v>2876.35</v>
      </c>
      <c r="I204" s="102"/>
      <c r="J204" s="102">
        <v>-49286.12</v>
      </c>
      <c r="K204" s="102">
        <v>6470.65</v>
      </c>
      <c r="L204" s="102">
        <v>273832</v>
      </c>
      <c r="M204" s="72">
        <f t="shared" si="18"/>
        <v>4518660.9800000004</v>
      </c>
      <c r="N204" s="106">
        <v>42138.55</v>
      </c>
      <c r="O204" s="106"/>
      <c r="P204" s="106">
        <v>244670.95</v>
      </c>
      <c r="Q204" s="106"/>
      <c r="R204" s="106">
        <v>223588</v>
      </c>
      <c r="S204" s="93">
        <v>4807.6099999999997</v>
      </c>
      <c r="T204" s="123">
        <f t="shared" si="19"/>
        <v>5033866.0900000008</v>
      </c>
      <c r="U204" s="107">
        <v>64</v>
      </c>
      <c r="V204" s="110">
        <v>1165</v>
      </c>
      <c r="W204" s="120">
        <v>-9014.5300000000007</v>
      </c>
      <c r="X204" s="126"/>
      <c r="Y204" s="126">
        <v>-11000</v>
      </c>
      <c r="Z204" s="131">
        <v>1</v>
      </c>
      <c r="AA204" s="139">
        <v>5033866.09</v>
      </c>
      <c r="AB204" s="139">
        <v>-9014.5300000000007</v>
      </c>
      <c r="AC204" s="139"/>
      <c r="AD204" s="139">
        <v>-11000</v>
      </c>
      <c r="AE204" s="155">
        <f t="shared" si="20"/>
        <v>0</v>
      </c>
      <c r="AF204" s="155">
        <f t="shared" si="21"/>
        <v>0</v>
      </c>
      <c r="AG204" s="156">
        <f t="shared" si="22"/>
        <v>0</v>
      </c>
      <c r="AH204" s="156">
        <f t="shared" si="23"/>
        <v>0</v>
      </c>
      <c r="AI204" s="142"/>
      <c r="AJ204" s="142"/>
      <c r="AK204" s="142"/>
      <c r="AL204" s="142"/>
      <c r="AM204" s="142"/>
      <c r="AN204" s="142"/>
    </row>
    <row r="205" spans="1:40" x14ac:dyDescent="0.25">
      <c r="A205" s="79">
        <v>5727</v>
      </c>
      <c r="B205" s="137" t="s">
        <v>265</v>
      </c>
      <c r="C205" s="102">
        <v>5229657.21</v>
      </c>
      <c r="D205" s="102">
        <v>987107.66</v>
      </c>
      <c r="E205" s="100"/>
      <c r="F205" s="148"/>
      <c r="G205" s="102">
        <v>11026.65</v>
      </c>
      <c r="H205" s="102">
        <v>26498.35</v>
      </c>
      <c r="I205" s="102">
        <v>125706.95</v>
      </c>
      <c r="J205" s="102">
        <v>172741.08</v>
      </c>
      <c r="K205" s="102">
        <v>12866.65</v>
      </c>
      <c r="L205" s="102">
        <v>801885.55</v>
      </c>
      <c r="M205" s="72">
        <f t="shared" si="18"/>
        <v>7367490.1000000006</v>
      </c>
      <c r="N205" s="106">
        <v>182727.2</v>
      </c>
      <c r="O205" s="106">
        <v>198753.2</v>
      </c>
      <c r="P205" s="106">
        <v>722230.4</v>
      </c>
      <c r="Q205" s="106">
        <v>40135.339999999997</v>
      </c>
      <c r="R205" s="106">
        <v>442501.1</v>
      </c>
      <c r="S205" s="93">
        <v>4250.16</v>
      </c>
      <c r="T205" s="123">
        <f t="shared" si="19"/>
        <v>8958087.5</v>
      </c>
      <c r="U205" s="107">
        <v>66</v>
      </c>
      <c r="V205" s="110">
        <v>2755</v>
      </c>
      <c r="W205" s="120">
        <v>-131519.56</v>
      </c>
      <c r="X205" s="126"/>
      <c r="Y205" s="126">
        <v>-5622.79</v>
      </c>
      <c r="Z205" s="131">
        <v>1.5</v>
      </c>
      <c r="AA205" s="139">
        <v>8958087.5</v>
      </c>
      <c r="AB205" s="139">
        <v>-131519.56</v>
      </c>
      <c r="AC205" s="139"/>
      <c r="AD205" s="139">
        <v>-5622.79</v>
      </c>
      <c r="AE205" s="155">
        <f t="shared" si="20"/>
        <v>0</v>
      </c>
      <c r="AF205" s="155">
        <f t="shared" si="21"/>
        <v>0</v>
      </c>
      <c r="AG205" s="156">
        <f t="shared" si="22"/>
        <v>0</v>
      </c>
      <c r="AH205" s="156">
        <f t="shared" si="23"/>
        <v>0</v>
      </c>
      <c r="AI205" s="142"/>
      <c r="AJ205" s="142"/>
      <c r="AK205" s="142"/>
      <c r="AL205" s="142"/>
      <c r="AM205" s="142"/>
      <c r="AN205" s="142"/>
    </row>
    <row r="206" spans="1:40" x14ac:dyDescent="0.25">
      <c r="A206" s="79">
        <v>5728</v>
      </c>
      <c r="B206" s="137" t="s">
        <v>266</v>
      </c>
      <c r="C206" s="102">
        <v>1713412.53</v>
      </c>
      <c r="D206" s="102">
        <v>274303.61</v>
      </c>
      <c r="E206" s="100"/>
      <c r="F206" s="148"/>
      <c r="G206" s="102">
        <v>817335.5</v>
      </c>
      <c r="H206" s="102">
        <v>6927.6</v>
      </c>
      <c r="I206" s="102">
        <v>35307.15</v>
      </c>
      <c r="J206" s="102">
        <v>59682.92</v>
      </c>
      <c r="K206" s="102">
        <v>56802.45</v>
      </c>
      <c r="L206" s="102">
        <v>239718</v>
      </c>
      <c r="M206" s="72">
        <f t="shared" si="18"/>
        <v>3203489.7600000002</v>
      </c>
      <c r="N206" s="106">
        <v>172706.65</v>
      </c>
      <c r="O206" s="106"/>
      <c r="P206" s="106">
        <v>155631.04999999999</v>
      </c>
      <c r="Q206" s="106"/>
      <c r="R206" s="106">
        <v>94214.6</v>
      </c>
      <c r="S206" s="93">
        <v>93357.79</v>
      </c>
      <c r="T206" s="123">
        <f t="shared" si="19"/>
        <v>3719399.85</v>
      </c>
      <c r="U206" s="107">
        <v>58</v>
      </c>
      <c r="V206" s="110">
        <v>584</v>
      </c>
      <c r="W206" s="120">
        <v>-20737.400000000001</v>
      </c>
      <c r="X206" s="126"/>
      <c r="Y206" s="126">
        <v>-442.63</v>
      </c>
      <c r="Z206" s="131">
        <v>1</v>
      </c>
      <c r="AA206" s="139">
        <v>3719399.85</v>
      </c>
      <c r="AB206" s="139">
        <v>-20737.400000000001</v>
      </c>
      <c r="AC206" s="139"/>
      <c r="AD206" s="139">
        <v>-442.63</v>
      </c>
      <c r="AE206" s="155">
        <f t="shared" si="20"/>
        <v>0</v>
      </c>
      <c r="AF206" s="155">
        <f t="shared" si="21"/>
        <v>0</v>
      </c>
      <c r="AG206" s="156">
        <f t="shared" si="22"/>
        <v>0</v>
      </c>
      <c r="AH206" s="156">
        <f t="shared" si="23"/>
        <v>0</v>
      </c>
      <c r="AI206" s="142"/>
      <c r="AJ206" s="142"/>
      <c r="AK206" s="142"/>
      <c r="AL206" s="142"/>
      <c r="AM206" s="142"/>
      <c r="AN206" s="142"/>
    </row>
    <row r="207" spans="1:40" x14ac:dyDescent="0.25">
      <c r="A207" s="79">
        <v>5729</v>
      </c>
      <c r="B207" s="137" t="s">
        <v>267</v>
      </c>
      <c r="C207" s="102">
        <v>6904824.8399999999</v>
      </c>
      <c r="D207" s="102">
        <v>1748911.51</v>
      </c>
      <c r="E207" s="100"/>
      <c r="F207" s="148"/>
      <c r="G207" s="102">
        <v>238609.15</v>
      </c>
      <c r="H207" s="102">
        <v>98506.65</v>
      </c>
      <c r="I207" s="102">
        <v>175769.27</v>
      </c>
      <c r="J207" s="102">
        <v>44851.68</v>
      </c>
      <c r="K207" s="102">
        <v>4623.75</v>
      </c>
      <c r="L207" s="102">
        <v>900935.2</v>
      </c>
      <c r="M207" s="72">
        <f t="shared" si="18"/>
        <v>10117032.049999999</v>
      </c>
      <c r="N207" s="106">
        <v>17196.75</v>
      </c>
      <c r="O207" s="106">
        <v>3761.9</v>
      </c>
      <c r="P207" s="106">
        <v>755997.9</v>
      </c>
      <c r="Q207" s="106"/>
      <c r="R207" s="106">
        <v>494127.3</v>
      </c>
      <c r="S207" s="93">
        <v>38182.449999999997</v>
      </c>
      <c r="T207" s="123">
        <f t="shared" si="19"/>
        <v>11426298.35</v>
      </c>
      <c r="U207" s="107">
        <v>60.5</v>
      </c>
      <c r="V207" s="110">
        <v>1644</v>
      </c>
      <c r="W207" s="120">
        <v>-56959.65</v>
      </c>
      <c r="X207" s="126"/>
      <c r="Y207" s="126">
        <v>-15816.67</v>
      </c>
      <c r="Z207" s="131">
        <v>1.5</v>
      </c>
      <c r="AA207" s="139">
        <v>11426298.35</v>
      </c>
      <c r="AB207" s="139">
        <v>-56959.65</v>
      </c>
      <c r="AC207" s="139"/>
      <c r="AD207" s="139">
        <v>-15816.67</v>
      </c>
      <c r="AE207" s="155">
        <f t="shared" si="20"/>
        <v>0</v>
      </c>
      <c r="AF207" s="155">
        <f t="shared" si="21"/>
        <v>0</v>
      </c>
      <c r="AG207" s="156">
        <f t="shared" si="22"/>
        <v>0</v>
      </c>
      <c r="AH207" s="156">
        <f t="shared" si="23"/>
        <v>0</v>
      </c>
      <c r="AI207" s="142"/>
      <c r="AJ207" s="142"/>
      <c r="AK207" s="142"/>
      <c r="AL207" s="142"/>
      <c r="AM207" s="142"/>
      <c r="AN207" s="142"/>
    </row>
    <row r="208" spans="1:40" x14ac:dyDescent="0.25">
      <c r="A208" s="79">
        <v>5730</v>
      </c>
      <c r="B208" s="137" t="s">
        <v>268</v>
      </c>
      <c r="C208" s="102">
        <v>5096159.6500000004</v>
      </c>
      <c r="D208" s="102">
        <v>1555840.11</v>
      </c>
      <c r="E208" s="100"/>
      <c r="F208" s="148"/>
      <c r="G208" s="102">
        <v>19194.349999999999</v>
      </c>
      <c r="H208" s="102">
        <v>2643.35</v>
      </c>
      <c r="I208" s="102">
        <v>-58921.7</v>
      </c>
      <c r="J208" s="102">
        <v>27005.279999999999</v>
      </c>
      <c r="K208" s="102">
        <v>7569.7</v>
      </c>
      <c r="L208" s="102">
        <v>415230.55</v>
      </c>
      <c r="M208" s="72">
        <f t="shared" si="18"/>
        <v>7064721.29</v>
      </c>
      <c r="N208" s="106">
        <v>18029.25</v>
      </c>
      <c r="O208" s="106"/>
      <c r="P208" s="106">
        <v>487547.55</v>
      </c>
      <c r="Q208" s="106">
        <v>1308.8399999999999</v>
      </c>
      <c r="R208" s="106">
        <v>1066158.05</v>
      </c>
      <c r="S208" s="93">
        <v>2473.38</v>
      </c>
      <c r="T208" s="123">
        <f t="shared" si="19"/>
        <v>8640238.3600000013</v>
      </c>
      <c r="U208" s="107">
        <v>55.5</v>
      </c>
      <c r="V208" s="110">
        <v>1439</v>
      </c>
      <c r="W208" s="120">
        <v>-63456.639999999999</v>
      </c>
      <c r="X208" s="126"/>
      <c r="Y208" s="126">
        <v>-108930.09</v>
      </c>
      <c r="Z208" s="131">
        <v>0.9</v>
      </c>
      <c r="AA208" s="139">
        <v>8640238.3599999994</v>
      </c>
      <c r="AB208" s="139">
        <v>-63456.639999999999</v>
      </c>
      <c r="AC208" s="139"/>
      <c r="AD208" s="139">
        <v>-108930.09</v>
      </c>
      <c r="AE208" s="155">
        <f t="shared" si="20"/>
        <v>0</v>
      </c>
      <c r="AF208" s="155">
        <f t="shared" si="21"/>
        <v>0</v>
      </c>
      <c r="AG208" s="156">
        <f t="shared" si="22"/>
        <v>0</v>
      </c>
      <c r="AH208" s="156">
        <f t="shared" si="23"/>
        <v>0</v>
      </c>
      <c r="AI208" s="142"/>
      <c r="AJ208" s="142"/>
      <c r="AK208" s="142"/>
      <c r="AL208" s="142"/>
      <c r="AM208" s="142"/>
      <c r="AN208" s="142"/>
    </row>
    <row r="209" spans="1:40" x14ac:dyDescent="0.25">
      <c r="A209" s="79">
        <v>5731</v>
      </c>
      <c r="B209" s="137" t="s">
        <v>269</v>
      </c>
      <c r="C209" s="102">
        <v>4262686.24</v>
      </c>
      <c r="D209" s="102">
        <v>560405.1</v>
      </c>
      <c r="E209" s="100"/>
      <c r="F209" s="148"/>
      <c r="G209" s="102">
        <v>34539.199999999997</v>
      </c>
      <c r="H209" s="102">
        <v>5059.1000000000004</v>
      </c>
      <c r="I209" s="102"/>
      <c r="J209" s="102">
        <v>29711.61</v>
      </c>
      <c r="K209" s="102">
        <v>3522</v>
      </c>
      <c r="L209" s="102">
        <v>427013.6</v>
      </c>
      <c r="M209" s="72">
        <f t="shared" si="18"/>
        <v>5322936.8499999996</v>
      </c>
      <c r="N209" s="106">
        <v>62795.199999999997</v>
      </c>
      <c r="O209" s="106"/>
      <c r="P209" s="106">
        <v>156017.20000000001</v>
      </c>
      <c r="Q209" s="106">
        <v>-2264.94</v>
      </c>
      <c r="R209" s="106">
        <v>77501.2</v>
      </c>
      <c r="S209" s="93">
        <v>4484.99</v>
      </c>
      <c r="T209" s="123">
        <f t="shared" si="19"/>
        <v>5621470.5</v>
      </c>
      <c r="U209" s="107">
        <v>74</v>
      </c>
      <c r="V209" s="110">
        <v>1387</v>
      </c>
      <c r="W209" s="120">
        <v>-31223.040000000001</v>
      </c>
      <c r="X209" s="126"/>
      <c r="Y209" s="126">
        <v>-1446.61</v>
      </c>
      <c r="Z209" s="131">
        <v>1.5</v>
      </c>
      <c r="AA209" s="139">
        <v>5621470.5</v>
      </c>
      <c r="AB209" s="139">
        <v>-31223.040000000001</v>
      </c>
      <c r="AC209" s="139"/>
      <c r="AD209" s="139">
        <v>-1446.61</v>
      </c>
      <c r="AE209" s="155">
        <f t="shared" si="20"/>
        <v>0</v>
      </c>
      <c r="AF209" s="155">
        <f t="shared" si="21"/>
        <v>0</v>
      </c>
      <c r="AG209" s="156">
        <f t="shared" si="22"/>
        <v>0</v>
      </c>
      <c r="AH209" s="156">
        <f t="shared" si="23"/>
        <v>0</v>
      </c>
      <c r="AI209" s="142"/>
      <c r="AJ209" s="142"/>
      <c r="AK209" s="142"/>
      <c r="AL209" s="142"/>
      <c r="AM209" s="142"/>
      <c r="AN209" s="142"/>
    </row>
    <row r="210" spans="1:40" x14ac:dyDescent="0.25">
      <c r="A210" s="79">
        <v>5732</v>
      </c>
      <c r="B210" s="137" t="s">
        <v>270</v>
      </c>
      <c r="C210" s="102">
        <v>4024331.02</v>
      </c>
      <c r="D210" s="102">
        <v>729824.08</v>
      </c>
      <c r="E210" s="100"/>
      <c r="F210" s="148"/>
      <c r="G210" s="102">
        <v>76710.05</v>
      </c>
      <c r="H210" s="102">
        <v>37762.300000000003</v>
      </c>
      <c r="I210" s="102">
        <v>192467.85</v>
      </c>
      <c r="J210" s="102">
        <v>24472.84</v>
      </c>
      <c r="K210" s="102">
        <v>6779.15</v>
      </c>
      <c r="L210" s="102">
        <v>380711.55</v>
      </c>
      <c r="M210" s="72">
        <f t="shared" si="18"/>
        <v>5473058.8399999989</v>
      </c>
      <c r="N210" s="106">
        <v>129498.6</v>
      </c>
      <c r="O210" s="106"/>
      <c r="P210" s="106">
        <v>143684.9</v>
      </c>
      <c r="Q210" s="106">
        <v>5102.84</v>
      </c>
      <c r="R210" s="106">
        <v>42977.05</v>
      </c>
      <c r="S210" s="93">
        <v>12965.38</v>
      </c>
      <c r="T210" s="123">
        <f t="shared" si="19"/>
        <v>5807287.6099999985</v>
      </c>
      <c r="U210" s="107">
        <v>63</v>
      </c>
      <c r="V210" s="110">
        <v>1157</v>
      </c>
      <c r="W210" s="120">
        <v>-28501.95</v>
      </c>
      <c r="X210" s="126"/>
      <c r="Y210" s="126">
        <v>-10729.12</v>
      </c>
      <c r="Z210" s="131">
        <v>1</v>
      </c>
      <c r="AA210" s="139">
        <v>5807287.6100000003</v>
      </c>
      <c r="AB210" s="139">
        <v>-28501.95</v>
      </c>
      <c r="AC210" s="139"/>
      <c r="AD210" s="139">
        <v>-10729.12</v>
      </c>
      <c r="AE210" s="155">
        <f t="shared" si="20"/>
        <v>0</v>
      </c>
      <c r="AF210" s="155">
        <f t="shared" si="21"/>
        <v>0</v>
      </c>
      <c r="AG210" s="156">
        <f t="shared" si="22"/>
        <v>0</v>
      </c>
      <c r="AH210" s="156">
        <f t="shared" si="23"/>
        <v>0</v>
      </c>
      <c r="AI210" s="142"/>
      <c r="AJ210" s="142"/>
      <c r="AK210" s="142"/>
      <c r="AL210" s="142"/>
      <c r="AM210" s="142"/>
      <c r="AN210" s="142"/>
    </row>
    <row r="211" spans="1:40" x14ac:dyDescent="0.25">
      <c r="A211" s="79">
        <v>5741</v>
      </c>
      <c r="B211" s="137" t="s">
        <v>271</v>
      </c>
      <c r="C211" s="102">
        <v>535454.23</v>
      </c>
      <c r="D211" s="102">
        <v>143915.37</v>
      </c>
      <c r="E211" s="100"/>
      <c r="F211" s="148">
        <v>1450</v>
      </c>
      <c r="G211" s="102">
        <v>3969.9</v>
      </c>
      <c r="H211" s="102">
        <v>1544.9</v>
      </c>
      <c r="I211" s="102"/>
      <c r="J211" s="102">
        <v>46.88</v>
      </c>
      <c r="K211" s="102"/>
      <c r="L211" s="102">
        <v>49734.35</v>
      </c>
      <c r="M211" s="72">
        <f t="shared" si="18"/>
        <v>736115.63</v>
      </c>
      <c r="N211" s="106">
        <v>6322.15</v>
      </c>
      <c r="O211" s="106">
        <v>1828.8</v>
      </c>
      <c r="P211" s="106">
        <v>29084</v>
      </c>
      <c r="Q211" s="106">
        <v>3734.14</v>
      </c>
      <c r="R211" s="106">
        <v>27959.8</v>
      </c>
      <c r="S211" s="93">
        <v>624.62</v>
      </c>
      <c r="T211" s="123">
        <f t="shared" si="19"/>
        <v>805669.14000000013</v>
      </c>
      <c r="U211" s="107">
        <v>81</v>
      </c>
      <c r="V211" s="110">
        <v>254</v>
      </c>
      <c r="W211" s="120">
        <v>-4207.6899999999996</v>
      </c>
      <c r="X211" s="126"/>
      <c r="Y211" s="126">
        <v>0</v>
      </c>
      <c r="Z211" s="131">
        <v>1.2</v>
      </c>
      <c r="AA211" s="139">
        <v>805669.14</v>
      </c>
      <c r="AB211" s="139">
        <v>-4207.6899999999996</v>
      </c>
      <c r="AC211" s="139"/>
      <c r="AD211" s="139">
        <v>0</v>
      </c>
      <c r="AE211" s="155">
        <f t="shared" si="20"/>
        <v>0</v>
      </c>
      <c r="AF211" s="155">
        <f t="shared" si="21"/>
        <v>0</v>
      </c>
      <c r="AG211" s="156">
        <f t="shared" si="22"/>
        <v>0</v>
      </c>
      <c r="AH211" s="156">
        <f t="shared" si="23"/>
        <v>0</v>
      </c>
      <c r="AI211" s="142"/>
      <c r="AJ211" s="142"/>
      <c r="AK211" s="142"/>
      <c r="AL211" s="142"/>
      <c r="AM211" s="142"/>
      <c r="AN211" s="142"/>
    </row>
    <row r="212" spans="1:40" x14ac:dyDescent="0.25">
      <c r="A212" s="79">
        <v>5742</v>
      </c>
      <c r="B212" s="137" t="s">
        <v>272</v>
      </c>
      <c r="C212" s="102">
        <v>622066.72</v>
      </c>
      <c r="D212" s="102">
        <v>58469.09</v>
      </c>
      <c r="E212" s="100"/>
      <c r="F212" s="148"/>
      <c r="G212" s="102">
        <v>6904.15</v>
      </c>
      <c r="H212" s="102">
        <v>99.8</v>
      </c>
      <c r="I212" s="102"/>
      <c r="J212" s="102">
        <v>23813.74</v>
      </c>
      <c r="K212" s="102">
        <v>1672.3</v>
      </c>
      <c r="L212" s="102">
        <v>29323.45</v>
      </c>
      <c r="M212" s="72">
        <f t="shared" si="18"/>
        <v>742349.25</v>
      </c>
      <c r="N212" s="106">
        <v>2863.2</v>
      </c>
      <c r="O212" s="106">
        <v>2632.2</v>
      </c>
      <c r="P212" s="106">
        <v>173</v>
      </c>
      <c r="Q212" s="106">
        <v>196.51</v>
      </c>
      <c r="R212" s="106"/>
      <c r="S212" s="93">
        <v>793.28</v>
      </c>
      <c r="T212" s="123">
        <f t="shared" si="19"/>
        <v>749007.44</v>
      </c>
      <c r="U212" s="107">
        <v>76</v>
      </c>
      <c r="V212" s="110">
        <v>375</v>
      </c>
      <c r="W212" s="120">
        <v>-497.2</v>
      </c>
      <c r="X212" s="126"/>
      <c r="Y212" s="126">
        <v>0</v>
      </c>
      <c r="Z212" s="131">
        <v>0.5</v>
      </c>
      <c r="AA212" s="139">
        <v>749007.44</v>
      </c>
      <c r="AB212" s="139">
        <v>-497.2</v>
      </c>
      <c r="AC212" s="139"/>
      <c r="AD212" s="139">
        <v>0</v>
      </c>
      <c r="AE212" s="155">
        <f t="shared" si="20"/>
        <v>0</v>
      </c>
      <c r="AF212" s="155">
        <f t="shared" si="21"/>
        <v>0</v>
      </c>
      <c r="AG212" s="156">
        <f t="shared" si="22"/>
        <v>0</v>
      </c>
      <c r="AH212" s="156">
        <f t="shared" si="23"/>
        <v>0</v>
      </c>
      <c r="AI212" s="142"/>
      <c r="AJ212" s="142"/>
      <c r="AK212" s="142"/>
      <c r="AL212" s="142"/>
      <c r="AM212" s="142"/>
      <c r="AN212" s="142"/>
    </row>
    <row r="213" spans="1:40" x14ac:dyDescent="0.25">
      <c r="A213" s="79">
        <v>5743</v>
      </c>
      <c r="B213" s="137" t="s">
        <v>229</v>
      </c>
      <c r="C213" s="102">
        <v>1076504.31</v>
      </c>
      <c r="D213" s="102">
        <v>151597.47</v>
      </c>
      <c r="E213" s="100"/>
      <c r="F213" s="148"/>
      <c r="G213" s="102">
        <v>1767.05</v>
      </c>
      <c r="H213" s="102">
        <v>576.6</v>
      </c>
      <c r="I213" s="102"/>
      <c r="J213" s="102">
        <v>5680.32</v>
      </c>
      <c r="K213" s="102"/>
      <c r="L213" s="102">
        <v>70165.899999999994</v>
      </c>
      <c r="M213" s="72">
        <f t="shared" si="18"/>
        <v>1306291.6500000001</v>
      </c>
      <c r="N213" s="106">
        <v>20766.900000000001</v>
      </c>
      <c r="O213" s="106">
        <v>15172.7</v>
      </c>
      <c r="P213" s="106">
        <v>37230.65</v>
      </c>
      <c r="Q213" s="106">
        <v>1118.93</v>
      </c>
      <c r="R213" s="106">
        <v>29535.65</v>
      </c>
      <c r="S213" s="93">
        <v>265.45</v>
      </c>
      <c r="T213" s="123">
        <f t="shared" si="19"/>
        <v>1410381.9299999997</v>
      </c>
      <c r="U213" s="107">
        <v>71</v>
      </c>
      <c r="V213" s="110">
        <v>665</v>
      </c>
      <c r="W213" s="120">
        <v>-9332.67</v>
      </c>
      <c r="X213" s="126"/>
      <c r="Y213" s="126">
        <v>-33.47</v>
      </c>
      <c r="Z213" s="131">
        <v>0.8</v>
      </c>
      <c r="AA213" s="139">
        <v>1410381.93</v>
      </c>
      <c r="AB213" s="139">
        <v>-9332.67</v>
      </c>
      <c r="AC213" s="139"/>
      <c r="AD213" s="139">
        <v>-33.47</v>
      </c>
      <c r="AE213" s="155">
        <f t="shared" si="20"/>
        <v>0</v>
      </c>
      <c r="AF213" s="155">
        <f t="shared" si="21"/>
        <v>0</v>
      </c>
      <c r="AG213" s="156">
        <f t="shared" si="22"/>
        <v>0</v>
      </c>
      <c r="AH213" s="156">
        <f t="shared" si="23"/>
        <v>0</v>
      </c>
      <c r="AI213" s="142"/>
      <c r="AJ213" s="142"/>
      <c r="AK213" s="142"/>
      <c r="AL213" s="142"/>
      <c r="AM213" s="142"/>
      <c r="AN213" s="142"/>
    </row>
    <row r="214" spans="1:40" x14ac:dyDescent="0.25">
      <c r="A214" s="79">
        <v>5744</v>
      </c>
      <c r="B214" s="137" t="s">
        <v>230</v>
      </c>
      <c r="C214" s="102">
        <v>1369282.65</v>
      </c>
      <c r="D214" s="102">
        <v>197213.08</v>
      </c>
      <c r="E214" s="100"/>
      <c r="F214" s="148"/>
      <c r="G214" s="102">
        <v>1217030.8</v>
      </c>
      <c r="H214" s="102">
        <v>4432</v>
      </c>
      <c r="I214" s="102"/>
      <c r="J214" s="102">
        <v>112176.62</v>
      </c>
      <c r="K214" s="102"/>
      <c r="L214" s="102">
        <v>190954.7</v>
      </c>
      <c r="M214" s="72">
        <f t="shared" si="18"/>
        <v>3091089.8500000006</v>
      </c>
      <c r="N214" s="106">
        <v>1852198.25</v>
      </c>
      <c r="O214" s="106">
        <v>3917.3</v>
      </c>
      <c r="P214" s="106">
        <v>62469</v>
      </c>
      <c r="Q214" s="106">
        <v>5587.23</v>
      </c>
      <c r="R214" s="106">
        <v>13951.55</v>
      </c>
      <c r="S214" s="93">
        <v>138345.47</v>
      </c>
      <c r="T214" s="123">
        <f t="shared" si="19"/>
        <v>5167558.6500000004</v>
      </c>
      <c r="U214" s="107">
        <v>65</v>
      </c>
      <c r="V214" s="110">
        <v>1173</v>
      </c>
      <c r="W214" s="120">
        <v>-31713.72</v>
      </c>
      <c r="X214" s="126"/>
      <c r="Y214" s="126">
        <v>-2366.9499999999998</v>
      </c>
      <c r="Z214" s="131">
        <v>1</v>
      </c>
      <c r="AA214" s="139">
        <v>5167558.6500000004</v>
      </c>
      <c r="AB214" s="139">
        <v>-31713.72</v>
      </c>
      <c r="AC214" s="139"/>
      <c r="AD214" s="139">
        <v>-2366.9499999999998</v>
      </c>
      <c r="AE214" s="155">
        <f t="shared" si="20"/>
        <v>0</v>
      </c>
      <c r="AF214" s="155">
        <f t="shared" si="21"/>
        <v>0</v>
      </c>
      <c r="AG214" s="156">
        <f t="shared" si="22"/>
        <v>0</v>
      </c>
      <c r="AH214" s="156">
        <f t="shared" si="23"/>
        <v>0</v>
      </c>
      <c r="AI214" s="142"/>
      <c r="AJ214" s="142"/>
      <c r="AK214" s="142"/>
      <c r="AL214" s="142"/>
      <c r="AM214" s="142"/>
      <c r="AN214" s="142"/>
    </row>
    <row r="215" spans="1:40" x14ac:dyDescent="0.25">
      <c r="A215" s="79">
        <v>5745</v>
      </c>
      <c r="B215" s="137" t="s">
        <v>231</v>
      </c>
      <c r="C215" s="102">
        <v>1753077.87</v>
      </c>
      <c r="D215" s="102">
        <v>200085.15</v>
      </c>
      <c r="E215" s="100"/>
      <c r="F215" s="148"/>
      <c r="G215" s="102">
        <v>47579.95</v>
      </c>
      <c r="H215" s="102">
        <v>5176.55</v>
      </c>
      <c r="I215" s="102"/>
      <c r="J215" s="102">
        <v>41801.14</v>
      </c>
      <c r="K215" s="102"/>
      <c r="L215" s="102">
        <v>145737.60000000001</v>
      </c>
      <c r="M215" s="72">
        <f t="shared" si="18"/>
        <v>2193458.2599999998</v>
      </c>
      <c r="N215" s="106">
        <v>195912.2</v>
      </c>
      <c r="O215" s="106"/>
      <c r="P215" s="106">
        <v>93065.55</v>
      </c>
      <c r="Q215" s="106"/>
      <c r="R215" s="106">
        <v>129476.2</v>
      </c>
      <c r="S215" s="93">
        <v>5975.31</v>
      </c>
      <c r="T215" s="123">
        <f t="shared" si="19"/>
        <v>2617887.52</v>
      </c>
      <c r="U215" s="107">
        <v>76.5</v>
      </c>
      <c r="V215" s="110">
        <v>1126</v>
      </c>
      <c r="W215" s="120">
        <v>-21357.94</v>
      </c>
      <c r="X215" s="126"/>
      <c r="Y215" s="126">
        <v>-0.36</v>
      </c>
      <c r="Z215" s="131">
        <v>1</v>
      </c>
      <c r="AA215" s="139">
        <v>2617887.52</v>
      </c>
      <c r="AB215" s="139">
        <v>-21357.94</v>
      </c>
      <c r="AC215" s="139"/>
      <c r="AD215" s="139">
        <v>-0.36</v>
      </c>
      <c r="AE215" s="155">
        <f t="shared" si="20"/>
        <v>0</v>
      </c>
      <c r="AF215" s="155">
        <f t="shared" si="21"/>
        <v>0</v>
      </c>
      <c r="AG215" s="156">
        <f t="shared" si="22"/>
        <v>0</v>
      </c>
      <c r="AH215" s="156">
        <f t="shared" si="23"/>
        <v>0</v>
      </c>
      <c r="AI215" s="142"/>
      <c r="AJ215" s="142"/>
      <c r="AK215" s="142"/>
      <c r="AL215" s="142"/>
      <c r="AM215" s="142"/>
      <c r="AN215" s="142"/>
    </row>
    <row r="216" spans="1:40" x14ac:dyDescent="0.25">
      <c r="A216" s="79">
        <v>5746</v>
      </c>
      <c r="B216" s="137" t="s">
        <v>232</v>
      </c>
      <c r="C216" s="102">
        <v>1714622.69</v>
      </c>
      <c r="D216" s="102">
        <v>152859.97</v>
      </c>
      <c r="E216" s="100"/>
      <c r="F216" s="148"/>
      <c r="G216" s="102">
        <v>-39958.1</v>
      </c>
      <c r="H216" s="102">
        <v>2179.4</v>
      </c>
      <c r="I216" s="102"/>
      <c r="J216" s="102">
        <v>10301.08</v>
      </c>
      <c r="K216" s="102">
        <v>19594.75</v>
      </c>
      <c r="L216" s="102">
        <v>220801.75</v>
      </c>
      <c r="M216" s="72">
        <f t="shared" si="18"/>
        <v>2080401.5399999998</v>
      </c>
      <c r="N216" s="106">
        <v>7548.4</v>
      </c>
      <c r="O216" s="106">
        <v>14077.5</v>
      </c>
      <c r="P216" s="106">
        <v>197365.65</v>
      </c>
      <c r="Q216" s="106">
        <v>2409.41</v>
      </c>
      <c r="R216" s="106">
        <v>123899.5</v>
      </c>
      <c r="S216" s="93">
        <v>-4278.8999999999996</v>
      </c>
      <c r="T216" s="123">
        <f t="shared" si="19"/>
        <v>2421423.0999999996</v>
      </c>
      <c r="U216" s="107">
        <v>73</v>
      </c>
      <c r="V216" s="110">
        <v>978</v>
      </c>
      <c r="W216" s="120">
        <v>-31885.16</v>
      </c>
      <c r="X216" s="147">
        <v>-8895.35</v>
      </c>
      <c r="Y216" s="126">
        <v>-158.13</v>
      </c>
      <c r="Z216" s="131">
        <v>1.2</v>
      </c>
      <c r="AA216" s="139">
        <v>2421423.1</v>
      </c>
      <c r="AB216" s="139">
        <v>-31885.16</v>
      </c>
      <c r="AC216" s="139">
        <v>-8895.35</v>
      </c>
      <c r="AD216" s="139">
        <v>-158.13</v>
      </c>
      <c r="AE216" s="155">
        <f t="shared" si="20"/>
        <v>0</v>
      </c>
      <c r="AF216" s="155">
        <f t="shared" si="21"/>
        <v>0</v>
      </c>
      <c r="AG216" s="156">
        <f t="shared" si="22"/>
        <v>0</v>
      </c>
      <c r="AH216" s="156">
        <f t="shared" si="23"/>
        <v>0</v>
      </c>
      <c r="AI216" s="142"/>
      <c r="AJ216" s="142"/>
      <c r="AK216" s="142"/>
      <c r="AL216" s="142"/>
      <c r="AM216" s="142"/>
      <c r="AN216" s="142"/>
    </row>
    <row r="217" spans="1:40" x14ac:dyDescent="0.25">
      <c r="A217" s="79">
        <v>5747</v>
      </c>
      <c r="B217" s="137" t="s">
        <v>233</v>
      </c>
      <c r="C217" s="102">
        <v>324499.26</v>
      </c>
      <c r="D217" s="102">
        <v>38146.730000000003</v>
      </c>
      <c r="E217" s="100"/>
      <c r="F217" s="148"/>
      <c r="G217" s="102">
        <v>5991.35</v>
      </c>
      <c r="H217" s="102">
        <v>299.45</v>
      </c>
      <c r="I217" s="102"/>
      <c r="J217" s="102">
        <v>4478.57</v>
      </c>
      <c r="K217" s="102"/>
      <c r="L217" s="102">
        <v>32519.1</v>
      </c>
      <c r="M217" s="72">
        <f t="shared" si="18"/>
        <v>405934.45999999996</v>
      </c>
      <c r="N217" s="106">
        <v>602.6</v>
      </c>
      <c r="O217" s="106"/>
      <c r="P217" s="106"/>
      <c r="Q217" s="106">
        <v>3859.6</v>
      </c>
      <c r="R217" s="106"/>
      <c r="S217" s="93">
        <v>712.51</v>
      </c>
      <c r="T217" s="123">
        <f t="shared" si="19"/>
        <v>411109.16999999993</v>
      </c>
      <c r="U217" s="107">
        <v>69</v>
      </c>
      <c r="V217" s="110">
        <v>206</v>
      </c>
      <c r="W217" s="120">
        <v>-9742.43</v>
      </c>
      <c r="X217" s="126"/>
      <c r="Y217" s="126">
        <v>0</v>
      </c>
      <c r="Z217" s="131">
        <v>1</v>
      </c>
      <c r="AA217" s="139">
        <v>411109.17</v>
      </c>
      <c r="AB217" s="139">
        <v>-9742.43</v>
      </c>
      <c r="AC217" s="139"/>
      <c r="AD217" s="139">
        <v>0</v>
      </c>
      <c r="AE217" s="155">
        <f t="shared" si="20"/>
        <v>0</v>
      </c>
      <c r="AF217" s="155">
        <f t="shared" si="21"/>
        <v>0</v>
      </c>
      <c r="AG217" s="156">
        <f t="shared" si="22"/>
        <v>0</v>
      </c>
      <c r="AH217" s="156">
        <f t="shared" si="23"/>
        <v>0</v>
      </c>
      <c r="AI217" s="142"/>
      <c r="AJ217" s="142"/>
      <c r="AK217" s="142"/>
      <c r="AL217" s="142"/>
      <c r="AM217" s="142"/>
      <c r="AN217" s="142"/>
    </row>
    <row r="218" spans="1:40" x14ac:dyDescent="0.25">
      <c r="A218" s="79">
        <v>5748</v>
      </c>
      <c r="B218" s="137" t="s">
        <v>234</v>
      </c>
      <c r="C218" s="102">
        <v>368760.84</v>
      </c>
      <c r="D218" s="102">
        <v>34221.660000000003</v>
      </c>
      <c r="E218" s="100"/>
      <c r="F218" s="148">
        <v>2050</v>
      </c>
      <c r="G218" s="102">
        <v>10160.950000000001</v>
      </c>
      <c r="H218" s="102">
        <v>-2.9</v>
      </c>
      <c r="I218" s="102"/>
      <c r="J218" s="102">
        <v>1492.63</v>
      </c>
      <c r="K218" s="102"/>
      <c r="L218" s="102">
        <v>22224.2</v>
      </c>
      <c r="M218" s="72">
        <f t="shared" si="18"/>
        <v>438907.38</v>
      </c>
      <c r="N218" s="106">
        <v>197.7</v>
      </c>
      <c r="O218" s="106">
        <v>858</v>
      </c>
      <c r="P218" s="106">
        <v>13978.25</v>
      </c>
      <c r="Q218" s="106">
        <v>18094.89</v>
      </c>
      <c r="R218" s="106">
        <v>18819.45</v>
      </c>
      <c r="S218" s="93">
        <v>1150.52</v>
      </c>
      <c r="T218" s="123">
        <f t="shared" si="19"/>
        <v>492006.19000000006</v>
      </c>
      <c r="U218" s="107">
        <v>70.5</v>
      </c>
      <c r="V218" s="110">
        <v>266</v>
      </c>
      <c r="W218" s="120">
        <v>-4594.04</v>
      </c>
      <c r="X218" s="126"/>
      <c r="Y218" s="126">
        <v>0</v>
      </c>
      <c r="Z218" s="131">
        <v>0.6</v>
      </c>
      <c r="AA218" s="139">
        <v>492006.19</v>
      </c>
      <c r="AB218" s="139">
        <v>-4594.04</v>
      </c>
      <c r="AC218" s="139"/>
      <c r="AD218" s="139">
        <v>0</v>
      </c>
      <c r="AE218" s="155">
        <f t="shared" si="20"/>
        <v>0</v>
      </c>
      <c r="AF218" s="155">
        <f t="shared" si="21"/>
        <v>0</v>
      </c>
      <c r="AG218" s="156">
        <f t="shared" si="22"/>
        <v>0</v>
      </c>
      <c r="AH218" s="156">
        <f t="shared" si="23"/>
        <v>0</v>
      </c>
      <c r="AI218" s="142"/>
      <c r="AJ218" s="142"/>
      <c r="AK218" s="142"/>
      <c r="AL218" s="142"/>
      <c r="AM218" s="142"/>
      <c r="AN218" s="142"/>
    </row>
    <row r="219" spans="1:40" x14ac:dyDescent="0.25">
      <c r="A219" s="79">
        <v>5749</v>
      </c>
      <c r="B219" s="137" t="s">
        <v>235</v>
      </c>
      <c r="C219" s="102">
        <v>8603836.6899999995</v>
      </c>
      <c r="D219" s="102">
        <v>794619.17</v>
      </c>
      <c r="E219" s="100"/>
      <c r="F219" s="148"/>
      <c r="G219" s="102">
        <v>372041.2</v>
      </c>
      <c r="H219" s="102">
        <v>22098.65</v>
      </c>
      <c r="I219" s="102"/>
      <c r="J219" s="102">
        <v>232464.93</v>
      </c>
      <c r="K219" s="102">
        <v>80561.05</v>
      </c>
      <c r="L219" s="102">
        <v>870017.45</v>
      </c>
      <c r="M219" s="72">
        <f t="shared" si="18"/>
        <v>10975639.139999999</v>
      </c>
      <c r="N219" s="106">
        <v>744756.9</v>
      </c>
      <c r="O219" s="106">
        <v>44456.6</v>
      </c>
      <c r="P219" s="106">
        <v>271360.95</v>
      </c>
      <c r="Q219" s="106">
        <v>83293.89</v>
      </c>
      <c r="R219" s="106">
        <v>189345.6</v>
      </c>
      <c r="S219" s="93">
        <v>44641.120000000003</v>
      </c>
      <c r="T219" s="123">
        <f t="shared" si="19"/>
        <v>12353494.199999997</v>
      </c>
      <c r="U219" s="107">
        <v>70.5</v>
      </c>
      <c r="V219" s="110">
        <v>5366</v>
      </c>
      <c r="W219" s="120">
        <v>-291029.56</v>
      </c>
      <c r="X219" s="126"/>
      <c r="Y219" s="126">
        <v>-2172.1</v>
      </c>
      <c r="Z219" s="131">
        <v>1</v>
      </c>
      <c r="AA219" s="139">
        <v>12353494.199999999</v>
      </c>
      <c r="AB219" s="139">
        <v>-291029.56</v>
      </c>
      <c r="AC219" s="139"/>
      <c r="AD219" s="139">
        <v>-2172.1</v>
      </c>
      <c r="AE219" s="155">
        <f t="shared" si="20"/>
        <v>0</v>
      </c>
      <c r="AF219" s="155">
        <f t="shared" si="21"/>
        <v>0</v>
      </c>
      <c r="AG219" s="156">
        <f t="shared" si="22"/>
        <v>0</v>
      </c>
      <c r="AH219" s="156">
        <f t="shared" si="23"/>
        <v>0</v>
      </c>
      <c r="AI219" s="142"/>
      <c r="AJ219" s="142"/>
      <c r="AK219" s="142"/>
      <c r="AL219" s="142"/>
      <c r="AM219" s="142"/>
      <c r="AN219" s="142"/>
    </row>
    <row r="220" spans="1:40" x14ac:dyDescent="0.25">
      <c r="A220" s="79">
        <v>5750</v>
      </c>
      <c r="B220" s="137" t="s">
        <v>236</v>
      </c>
      <c r="C220" s="102">
        <v>306542.07</v>
      </c>
      <c r="D220" s="102">
        <v>51636.97</v>
      </c>
      <c r="E220" s="100"/>
      <c r="F220" s="148">
        <v>1120</v>
      </c>
      <c r="G220" s="102">
        <v>350.6</v>
      </c>
      <c r="H220" s="102">
        <v>43.7</v>
      </c>
      <c r="I220" s="102"/>
      <c r="J220" s="102">
        <v>5624.75</v>
      </c>
      <c r="K220" s="102">
        <v>4.4000000000000004</v>
      </c>
      <c r="L220" s="102">
        <v>13383.5</v>
      </c>
      <c r="M220" s="72">
        <f t="shared" si="18"/>
        <v>378705.99000000005</v>
      </c>
      <c r="N220" s="106">
        <v>5002.05</v>
      </c>
      <c r="O220" s="106"/>
      <c r="P220" s="106">
        <v>13695</v>
      </c>
      <c r="Q220" s="106">
        <v>2161.48</v>
      </c>
      <c r="R220" s="106">
        <v>28417.7</v>
      </c>
      <c r="S220" s="93">
        <v>44.66</v>
      </c>
      <c r="T220" s="123">
        <f t="shared" si="19"/>
        <v>428026.88</v>
      </c>
      <c r="U220" s="107">
        <v>80</v>
      </c>
      <c r="V220" s="110">
        <v>182</v>
      </c>
      <c r="W220" s="120">
        <v>-3727.83</v>
      </c>
      <c r="X220" s="126"/>
      <c r="Y220" s="126">
        <v>-524.70000000000005</v>
      </c>
      <c r="Z220" s="131">
        <v>0.6</v>
      </c>
      <c r="AA220" s="139">
        <v>428026.88</v>
      </c>
      <c r="AB220" s="139">
        <v>-3727.83</v>
      </c>
      <c r="AC220" s="139"/>
      <c r="AD220" s="139">
        <v>-524.70000000000005</v>
      </c>
      <c r="AE220" s="155">
        <f t="shared" si="20"/>
        <v>0</v>
      </c>
      <c r="AF220" s="155">
        <f t="shared" si="21"/>
        <v>0</v>
      </c>
      <c r="AG220" s="156">
        <f t="shared" si="22"/>
        <v>0</v>
      </c>
      <c r="AH220" s="156">
        <f t="shared" si="23"/>
        <v>0</v>
      </c>
      <c r="AI220" s="142"/>
      <c r="AJ220" s="142"/>
      <c r="AK220" s="142"/>
      <c r="AL220" s="142"/>
      <c r="AM220" s="142"/>
      <c r="AN220" s="142"/>
    </row>
    <row r="221" spans="1:40" x14ac:dyDescent="0.25">
      <c r="A221" s="79">
        <v>5752</v>
      </c>
      <c r="B221" s="137" t="s">
        <v>273</v>
      </c>
      <c r="C221" s="102">
        <v>579823.44999999995</v>
      </c>
      <c r="D221" s="102">
        <v>97270.27</v>
      </c>
      <c r="E221" s="100"/>
      <c r="F221" s="148"/>
      <c r="G221" s="102">
        <v>3774.35</v>
      </c>
      <c r="H221" s="102">
        <v>89.65</v>
      </c>
      <c r="I221" s="102"/>
      <c r="J221" s="102">
        <v>6413.67</v>
      </c>
      <c r="K221" s="102">
        <v>833.4</v>
      </c>
      <c r="L221" s="102">
        <v>43015.6</v>
      </c>
      <c r="M221" s="72">
        <f t="shared" si="18"/>
        <v>731220.39</v>
      </c>
      <c r="N221" s="106">
        <v>30061.4</v>
      </c>
      <c r="O221" s="106">
        <v>18.3</v>
      </c>
      <c r="P221" s="106">
        <v>8360</v>
      </c>
      <c r="Q221" s="106">
        <v>751</v>
      </c>
      <c r="R221" s="106">
        <v>11980.3</v>
      </c>
      <c r="S221" s="93">
        <v>437.64</v>
      </c>
      <c r="T221" s="123">
        <f t="shared" si="19"/>
        <v>782829.03000000014</v>
      </c>
      <c r="U221" s="107">
        <v>74</v>
      </c>
      <c r="V221" s="110">
        <v>390</v>
      </c>
      <c r="W221" s="120">
        <v>-35190.639999999999</v>
      </c>
      <c r="X221" s="126"/>
      <c r="Y221" s="126">
        <v>0</v>
      </c>
      <c r="Z221" s="131">
        <v>0.7</v>
      </c>
      <c r="AA221" s="139">
        <v>782829.03</v>
      </c>
      <c r="AB221" s="139">
        <v>-35190.639999999999</v>
      </c>
      <c r="AC221" s="139"/>
      <c r="AD221" s="139">
        <v>0</v>
      </c>
      <c r="AE221" s="155">
        <f t="shared" si="20"/>
        <v>0</v>
      </c>
      <c r="AF221" s="155">
        <f t="shared" si="21"/>
        <v>0</v>
      </c>
      <c r="AG221" s="156">
        <f t="shared" si="22"/>
        <v>0</v>
      </c>
      <c r="AH221" s="156">
        <f t="shared" si="23"/>
        <v>0</v>
      </c>
      <c r="AI221" s="142"/>
      <c r="AJ221" s="142"/>
      <c r="AK221" s="142"/>
      <c r="AL221" s="142"/>
      <c r="AM221" s="142"/>
      <c r="AN221" s="142"/>
    </row>
    <row r="222" spans="1:40" x14ac:dyDescent="0.25">
      <c r="A222" s="79">
        <v>5754</v>
      </c>
      <c r="B222" s="137" t="s">
        <v>274</v>
      </c>
      <c r="C222" s="102">
        <v>606139.57999999996</v>
      </c>
      <c r="D222" s="102">
        <v>54048.51</v>
      </c>
      <c r="E222" s="100"/>
      <c r="F222" s="148"/>
      <c r="G222" s="102">
        <v>3252.95</v>
      </c>
      <c r="H222" s="102">
        <v>845.1</v>
      </c>
      <c r="I222" s="102"/>
      <c r="J222" s="102">
        <v>5914.62</v>
      </c>
      <c r="K222" s="102">
        <v>1588.5</v>
      </c>
      <c r="L222" s="102">
        <v>44038.1</v>
      </c>
      <c r="M222" s="72">
        <f t="shared" si="18"/>
        <v>715827.35999999987</v>
      </c>
      <c r="N222" s="106">
        <v>5292.65</v>
      </c>
      <c r="O222" s="106">
        <v>24984</v>
      </c>
      <c r="P222" s="106">
        <v>35200</v>
      </c>
      <c r="Q222" s="106">
        <v>789.6</v>
      </c>
      <c r="R222" s="106">
        <v>66840.149999999994</v>
      </c>
      <c r="S222" s="93">
        <v>464.15</v>
      </c>
      <c r="T222" s="123">
        <f t="shared" si="19"/>
        <v>849397.90999999992</v>
      </c>
      <c r="U222" s="107">
        <v>79</v>
      </c>
      <c r="V222" s="110">
        <v>348</v>
      </c>
      <c r="W222" s="120">
        <v>-259.32</v>
      </c>
      <c r="X222" s="126"/>
      <c r="Y222" s="126">
        <v>0</v>
      </c>
      <c r="Z222" s="131">
        <v>1</v>
      </c>
      <c r="AA222" s="139">
        <v>849397.91</v>
      </c>
      <c r="AB222" s="139">
        <v>-259.32</v>
      </c>
      <c r="AC222" s="139"/>
      <c r="AD222" s="139">
        <v>0</v>
      </c>
      <c r="AE222" s="155">
        <f t="shared" si="20"/>
        <v>0</v>
      </c>
      <c r="AF222" s="155">
        <f t="shared" si="21"/>
        <v>0</v>
      </c>
      <c r="AG222" s="156">
        <f t="shared" si="22"/>
        <v>0</v>
      </c>
      <c r="AH222" s="156">
        <f t="shared" si="23"/>
        <v>0</v>
      </c>
      <c r="AI222" s="142"/>
      <c r="AJ222" s="142"/>
      <c r="AK222" s="142"/>
      <c r="AL222" s="142"/>
      <c r="AM222" s="142"/>
      <c r="AN222" s="142"/>
    </row>
    <row r="223" spans="1:40" x14ac:dyDescent="0.25">
      <c r="A223" s="79">
        <v>5755</v>
      </c>
      <c r="B223" s="137" t="s">
        <v>275</v>
      </c>
      <c r="C223" s="102">
        <v>696319.98</v>
      </c>
      <c r="D223" s="102">
        <v>75980.92</v>
      </c>
      <c r="E223" s="100"/>
      <c r="F223" s="148">
        <v>2230</v>
      </c>
      <c r="G223" s="102">
        <v>24644.6</v>
      </c>
      <c r="H223" s="102">
        <v>759.4</v>
      </c>
      <c r="I223" s="102"/>
      <c r="J223" s="102">
        <v>5448.27</v>
      </c>
      <c r="K223" s="102">
        <v>2533.1</v>
      </c>
      <c r="L223" s="102">
        <v>44649.7</v>
      </c>
      <c r="M223" s="72">
        <f t="shared" si="18"/>
        <v>852565.97</v>
      </c>
      <c r="N223" s="106">
        <v>53250.85</v>
      </c>
      <c r="O223" s="106">
        <v>12975</v>
      </c>
      <c r="P223" s="106">
        <v>21937.55</v>
      </c>
      <c r="Q223" s="106">
        <v>2102.0100000000002</v>
      </c>
      <c r="R223" s="106">
        <v>6450.15</v>
      </c>
      <c r="S223" s="93">
        <v>2877.31</v>
      </c>
      <c r="T223" s="123">
        <f t="shared" si="19"/>
        <v>952158.84000000008</v>
      </c>
      <c r="U223" s="107">
        <v>78.5</v>
      </c>
      <c r="V223" s="110">
        <v>409</v>
      </c>
      <c r="W223" s="120">
        <v>-33063.46</v>
      </c>
      <c r="X223" s="126"/>
      <c r="Y223" s="126">
        <v>-0.05</v>
      </c>
      <c r="Z223" s="131">
        <v>0.7</v>
      </c>
      <c r="AA223" s="139">
        <v>952158.84</v>
      </c>
      <c r="AB223" s="139">
        <v>-33063.46</v>
      </c>
      <c r="AC223" s="139"/>
      <c r="AD223" s="139">
        <v>-0.05</v>
      </c>
      <c r="AE223" s="155">
        <f t="shared" si="20"/>
        <v>0</v>
      </c>
      <c r="AF223" s="155">
        <f t="shared" si="21"/>
        <v>0</v>
      </c>
      <c r="AG223" s="156">
        <f t="shared" si="22"/>
        <v>0</v>
      </c>
      <c r="AH223" s="156">
        <f t="shared" si="23"/>
        <v>0</v>
      </c>
      <c r="AI223" s="142"/>
      <c r="AJ223" s="142"/>
      <c r="AK223" s="142"/>
      <c r="AL223" s="142"/>
      <c r="AM223" s="142"/>
      <c r="AN223" s="142"/>
    </row>
    <row r="224" spans="1:40" x14ac:dyDescent="0.25">
      <c r="A224" s="79">
        <v>5756</v>
      </c>
      <c r="B224" s="137" t="s">
        <v>276</v>
      </c>
      <c r="C224" s="102">
        <v>961323.76</v>
      </c>
      <c r="D224" s="102">
        <v>198058.71</v>
      </c>
      <c r="E224" s="100"/>
      <c r="F224" s="148"/>
      <c r="G224" s="102">
        <v>30625.05</v>
      </c>
      <c r="H224" s="102">
        <v>295.75</v>
      </c>
      <c r="I224" s="102"/>
      <c r="J224" s="102">
        <v>14446.56</v>
      </c>
      <c r="K224" s="102">
        <v>-946.1</v>
      </c>
      <c r="L224" s="102">
        <v>87426.5</v>
      </c>
      <c r="M224" s="72">
        <f t="shared" si="18"/>
        <v>1291230.23</v>
      </c>
      <c r="N224" s="106">
        <v>20910.599999999999</v>
      </c>
      <c r="O224" s="106">
        <v>12210.2</v>
      </c>
      <c r="P224" s="106">
        <v>12655.5</v>
      </c>
      <c r="Q224" s="106"/>
      <c r="R224" s="106">
        <v>22526.1</v>
      </c>
      <c r="S224" s="93">
        <v>3502.16</v>
      </c>
      <c r="T224" s="123">
        <f t="shared" si="19"/>
        <v>1363034.79</v>
      </c>
      <c r="U224" s="107">
        <v>72</v>
      </c>
      <c r="V224" s="110">
        <v>502</v>
      </c>
      <c r="W224" s="120">
        <v>-15200.07</v>
      </c>
      <c r="X224" s="126"/>
      <c r="Y224" s="126">
        <v>-2286.56</v>
      </c>
      <c r="Z224" s="131">
        <v>1</v>
      </c>
      <c r="AA224" s="139">
        <v>1363034.79</v>
      </c>
      <c r="AB224" s="139">
        <v>-15200.07</v>
      </c>
      <c r="AC224" s="139"/>
      <c r="AD224" s="139">
        <v>-2286.56</v>
      </c>
      <c r="AE224" s="155">
        <f t="shared" si="20"/>
        <v>0</v>
      </c>
      <c r="AF224" s="155">
        <f t="shared" si="21"/>
        <v>0</v>
      </c>
      <c r="AG224" s="156">
        <f t="shared" si="22"/>
        <v>0</v>
      </c>
      <c r="AH224" s="156">
        <f t="shared" si="23"/>
        <v>0</v>
      </c>
      <c r="AI224" s="142"/>
      <c r="AJ224" s="142"/>
      <c r="AK224" s="142"/>
      <c r="AL224" s="142"/>
      <c r="AM224" s="142"/>
      <c r="AN224" s="142"/>
    </row>
    <row r="225" spans="1:40" x14ac:dyDescent="0.25">
      <c r="A225" s="79">
        <v>5757</v>
      </c>
      <c r="B225" s="137" t="s">
        <v>277</v>
      </c>
      <c r="C225" s="102">
        <v>11869208.09</v>
      </c>
      <c r="D225" s="102">
        <v>1126902.78</v>
      </c>
      <c r="E225" s="100"/>
      <c r="F225" s="148"/>
      <c r="G225" s="102">
        <v>1251859.45</v>
      </c>
      <c r="H225" s="102">
        <v>97048.4</v>
      </c>
      <c r="I225" s="102"/>
      <c r="J225" s="102">
        <v>503885.29</v>
      </c>
      <c r="K225" s="102">
        <v>102434.65</v>
      </c>
      <c r="L225" s="102">
        <v>1415717.55</v>
      </c>
      <c r="M225" s="72">
        <f t="shared" si="18"/>
        <v>16367056.209999999</v>
      </c>
      <c r="N225" s="106">
        <v>3266196.25</v>
      </c>
      <c r="O225" s="106">
        <v>20485.099999999999</v>
      </c>
      <c r="P225" s="106">
        <v>971488.65</v>
      </c>
      <c r="Q225" s="106">
        <v>102711.97</v>
      </c>
      <c r="R225" s="106">
        <v>379666.35</v>
      </c>
      <c r="S225" s="93">
        <v>152780.17000000001</v>
      </c>
      <c r="T225" s="123">
        <f t="shared" si="19"/>
        <v>21260384.700000003</v>
      </c>
      <c r="U225" s="107">
        <v>75.5</v>
      </c>
      <c r="V225" s="110">
        <v>7570</v>
      </c>
      <c r="W225" s="120">
        <v>-298002.68</v>
      </c>
      <c r="X225" s="126"/>
      <c r="Y225" s="126">
        <v>-2591.52</v>
      </c>
      <c r="Z225" s="131">
        <v>1</v>
      </c>
      <c r="AA225" s="139">
        <v>21260384.699999999</v>
      </c>
      <c r="AB225" s="139">
        <v>-298002.68</v>
      </c>
      <c r="AC225" s="139"/>
      <c r="AD225" s="139">
        <v>-2591.52</v>
      </c>
      <c r="AE225" s="155">
        <f t="shared" si="20"/>
        <v>0</v>
      </c>
      <c r="AF225" s="155">
        <f t="shared" si="21"/>
        <v>0</v>
      </c>
      <c r="AG225" s="156">
        <f t="shared" si="22"/>
        <v>0</v>
      </c>
      <c r="AH225" s="156">
        <f t="shared" si="23"/>
        <v>0</v>
      </c>
      <c r="AI225" s="142"/>
      <c r="AJ225" s="142"/>
      <c r="AK225" s="142"/>
      <c r="AL225" s="142"/>
      <c r="AM225" s="142"/>
      <c r="AN225" s="142"/>
    </row>
    <row r="226" spans="1:40" x14ac:dyDescent="0.25">
      <c r="A226" s="79">
        <v>5758</v>
      </c>
      <c r="B226" s="137" t="s">
        <v>193</v>
      </c>
      <c r="C226" s="102">
        <v>323160.71000000002</v>
      </c>
      <c r="D226" s="102">
        <v>35553.18</v>
      </c>
      <c r="E226" s="100"/>
      <c r="F226" s="148">
        <v>1100</v>
      </c>
      <c r="G226" s="102">
        <v>3847.05</v>
      </c>
      <c r="H226" s="102">
        <v>1002.6</v>
      </c>
      <c r="I226" s="102"/>
      <c r="J226" s="102">
        <v>6151.03</v>
      </c>
      <c r="K226" s="102"/>
      <c r="L226" s="102">
        <v>25473.15</v>
      </c>
      <c r="M226" s="72">
        <f t="shared" si="18"/>
        <v>396287.72000000003</v>
      </c>
      <c r="N226" s="106">
        <v>1860.55</v>
      </c>
      <c r="O226" s="106"/>
      <c r="P226" s="106">
        <v>12752.15</v>
      </c>
      <c r="Q226" s="106"/>
      <c r="R226" s="106">
        <v>29904.9</v>
      </c>
      <c r="S226" s="93">
        <v>549.28</v>
      </c>
      <c r="T226" s="123">
        <f t="shared" si="19"/>
        <v>441354.60000000009</v>
      </c>
      <c r="U226" s="107">
        <v>83</v>
      </c>
      <c r="V226" s="110">
        <v>182</v>
      </c>
      <c r="W226" s="120">
        <v>-3326.73</v>
      </c>
      <c r="X226" s="126"/>
      <c r="Y226" s="126">
        <v>-275.73</v>
      </c>
      <c r="Z226" s="131">
        <v>0.9</v>
      </c>
      <c r="AA226" s="139">
        <v>441354.6</v>
      </c>
      <c r="AB226" s="139">
        <v>-3326.73</v>
      </c>
      <c r="AC226" s="139"/>
      <c r="AD226" s="139">
        <v>-275.73</v>
      </c>
      <c r="AE226" s="155">
        <f t="shared" si="20"/>
        <v>0</v>
      </c>
      <c r="AF226" s="155">
        <f t="shared" si="21"/>
        <v>0</v>
      </c>
      <c r="AG226" s="156">
        <f t="shared" si="22"/>
        <v>0</v>
      </c>
      <c r="AH226" s="156">
        <f t="shared" si="23"/>
        <v>0</v>
      </c>
      <c r="AI226" s="142"/>
      <c r="AJ226" s="142"/>
      <c r="AK226" s="142"/>
      <c r="AL226" s="142"/>
      <c r="AM226" s="142"/>
      <c r="AN226" s="142"/>
    </row>
    <row r="227" spans="1:40" x14ac:dyDescent="0.25">
      <c r="A227" s="79">
        <v>5759</v>
      </c>
      <c r="B227" s="137" t="s">
        <v>194</v>
      </c>
      <c r="C227" s="102">
        <v>389733.3</v>
      </c>
      <c r="D227" s="102">
        <v>42750.46</v>
      </c>
      <c r="E227" s="100"/>
      <c r="F227" s="148"/>
      <c r="G227" s="102">
        <v>1611.9</v>
      </c>
      <c r="H227" s="102">
        <v>230.8</v>
      </c>
      <c r="I227" s="102"/>
      <c r="J227" s="102">
        <v>3014.22</v>
      </c>
      <c r="K227" s="102">
        <v>242.95</v>
      </c>
      <c r="L227" s="102">
        <v>32043.7</v>
      </c>
      <c r="M227" s="72">
        <f t="shared" si="18"/>
        <v>469627.33</v>
      </c>
      <c r="N227" s="106">
        <v>4410.6499999999996</v>
      </c>
      <c r="O227" s="106"/>
      <c r="P227" s="106"/>
      <c r="Q227" s="106">
        <v>764.54</v>
      </c>
      <c r="R227" s="106"/>
      <c r="S227" s="93">
        <v>208.71</v>
      </c>
      <c r="T227" s="123">
        <f t="shared" si="19"/>
        <v>475011.23000000004</v>
      </c>
      <c r="U227" s="107">
        <v>79.5</v>
      </c>
      <c r="V227" s="110">
        <v>232</v>
      </c>
      <c r="W227" s="120">
        <v>-1373.78</v>
      </c>
      <c r="X227" s="126"/>
      <c r="Y227" s="126">
        <v>-172.25</v>
      </c>
      <c r="Z227" s="131">
        <v>1</v>
      </c>
      <c r="AA227" s="139">
        <v>475011.23</v>
      </c>
      <c r="AB227" s="139">
        <v>-1373.78</v>
      </c>
      <c r="AC227" s="139"/>
      <c r="AD227" s="139">
        <v>-172.25</v>
      </c>
      <c r="AE227" s="155">
        <f t="shared" si="20"/>
        <v>0</v>
      </c>
      <c r="AF227" s="155">
        <f t="shared" si="21"/>
        <v>0</v>
      </c>
      <c r="AG227" s="156">
        <f t="shared" si="22"/>
        <v>0</v>
      </c>
      <c r="AH227" s="156">
        <f t="shared" si="23"/>
        <v>0</v>
      </c>
      <c r="AI227" s="142"/>
      <c r="AJ227" s="142"/>
      <c r="AK227" s="142"/>
      <c r="AL227" s="142"/>
      <c r="AM227" s="142"/>
      <c r="AN227" s="142"/>
    </row>
    <row r="228" spans="1:40" x14ac:dyDescent="0.25">
      <c r="A228" s="79">
        <v>5760</v>
      </c>
      <c r="B228" s="137" t="s">
        <v>195</v>
      </c>
      <c r="C228" s="102">
        <v>935916.11</v>
      </c>
      <c r="D228" s="102">
        <v>85725.41</v>
      </c>
      <c r="E228" s="100"/>
      <c r="F228" s="148"/>
      <c r="G228" s="102">
        <v>21548.95</v>
      </c>
      <c r="H228" s="102">
        <v>606.4</v>
      </c>
      <c r="I228" s="102"/>
      <c r="J228" s="102">
        <v>3150.73</v>
      </c>
      <c r="K228" s="102"/>
      <c r="L228" s="102">
        <v>123143</v>
      </c>
      <c r="M228" s="72">
        <f t="shared" si="18"/>
        <v>1170090.6000000001</v>
      </c>
      <c r="N228" s="106">
        <v>34603.35</v>
      </c>
      <c r="O228" s="106"/>
      <c r="P228" s="106">
        <v>53108</v>
      </c>
      <c r="Q228" s="106"/>
      <c r="R228" s="106">
        <v>38755.65</v>
      </c>
      <c r="S228" s="93">
        <v>2509.36</v>
      </c>
      <c r="T228" s="123">
        <f t="shared" si="19"/>
        <v>1299066.9600000002</v>
      </c>
      <c r="U228" s="107">
        <v>76.5</v>
      </c>
      <c r="V228" s="110">
        <v>512</v>
      </c>
      <c r="W228" s="120">
        <v>-21935.22</v>
      </c>
      <c r="X228" s="126"/>
      <c r="Y228" s="126">
        <v>-1752.3</v>
      </c>
      <c r="Z228" s="131">
        <v>1.5</v>
      </c>
      <c r="AA228" s="139">
        <v>1299066.96</v>
      </c>
      <c r="AB228" s="139">
        <v>-21935.22</v>
      </c>
      <c r="AC228" s="139"/>
      <c r="AD228" s="139">
        <v>-1752.3</v>
      </c>
      <c r="AE228" s="155">
        <f t="shared" si="20"/>
        <v>0</v>
      </c>
      <c r="AF228" s="155">
        <f t="shared" si="21"/>
        <v>0</v>
      </c>
      <c r="AG228" s="156">
        <f t="shared" si="22"/>
        <v>0</v>
      </c>
      <c r="AH228" s="156">
        <f t="shared" si="23"/>
        <v>0</v>
      </c>
      <c r="AI228" s="142"/>
      <c r="AJ228" s="142"/>
      <c r="AK228" s="142"/>
      <c r="AL228" s="142"/>
      <c r="AM228" s="142"/>
      <c r="AN228" s="142"/>
    </row>
    <row r="229" spans="1:40" x14ac:dyDescent="0.25">
      <c r="A229" s="79">
        <v>5761</v>
      </c>
      <c r="B229" s="137" t="s">
        <v>119</v>
      </c>
      <c r="C229" s="102">
        <v>830262.44</v>
      </c>
      <c r="D229" s="102">
        <v>112378.57</v>
      </c>
      <c r="E229" s="100"/>
      <c r="F229" s="148"/>
      <c r="G229" s="102">
        <v>11935.25</v>
      </c>
      <c r="H229" s="102">
        <v>865.8</v>
      </c>
      <c r="I229" s="102"/>
      <c r="J229" s="102">
        <v>9440.07</v>
      </c>
      <c r="K229" s="102">
        <v>6593.8</v>
      </c>
      <c r="L229" s="102">
        <v>93252.3</v>
      </c>
      <c r="M229" s="72">
        <f t="shared" si="18"/>
        <v>1064728.23</v>
      </c>
      <c r="N229" s="106">
        <v>67027.600000000006</v>
      </c>
      <c r="O229" s="106"/>
      <c r="P229" s="106">
        <v>109791</v>
      </c>
      <c r="Q229" s="106">
        <v>2530.39</v>
      </c>
      <c r="R229" s="106">
        <v>40738.300000000003</v>
      </c>
      <c r="S229" s="93">
        <v>1449.87</v>
      </c>
      <c r="T229" s="123">
        <f t="shared" si="19"/>
        <v>1286265.3900000001</v>
      </c>
      <c r="U229" s="107">
        <v>81</v>
      </c>
      <c r="V229" s="110">
        <v>551</v>
      </c>
      <c r="W229" s="120">
        <v>-14114.64</v>
      </c>
      <c r="X229" s="126"/>
      <c r="Y229" s="126">
        <v>-83.6</v>
      </c>
      <c r="Z229" s="131">
        <v>1.1000000000000001</v>
      </c>
      <c r="AA229" s="139">
        <v>1286265.3899999999</v>
      </c>
      <c r="AB229" s="139">
        <v>-14114.64</v>
      </c>
      <c r="AC229" s="139"/>
      <c r="AD229" s="139">
        <v>-83.6</v>
      </c>
      <c r="AE229" s="155">
        <f t="shared" si="20"/>
        <v>0</v>
      </c>
      <c r="AF229" s="155">
        <f t="shared" si="21"/>
        <v>0</v>
      </c>
      <c r="AG229" s="156">
        <f t="shared" si="22"/>
        <v>0</v>
      </c>
      <c r="AH229" s="156">
        <f t="shared" si="23"/>
        <v>0</v>
      </c>
      <c r="AI229" s="142"/>
      <c r="AJ229" s="142"/>
      <c r="AK229" s="142"/>
      <c r="AL229" s="142"/>
      <c r="AM229" s="142"/>
      <c r="AN229" s="142"/>
    </row>
    <row r="230" spans="1:40" x14ac:dyDescent="0.25">
      <c r="A230" s="79">
        <v>5762</v>
      </c>
      <c r="B230" s="137" t="s">
        <v>120</v>
      </c>
      <c r="C230" s="102">
        <v>251807.82</v>
      </c>
      <c r="D230" s="102">
        <v>24192.82</v>
      </c>
      <c r="E230" s="100"/>
      <c r="F230" s="148"/>
      <c r="G230" s="102">
        <v>2443.35</v>
      </c>
      <c r="H230" s="102">
        <v>96.4</v>
      </c>
      <c r="I230" s="102"/>
      <c r="J230" s="102"/>
      <c r="K230" s="102">
        <v>191.55</v>
      </c>
      <c r="L230" s="102">
        <v>21321.15</v>
      </c>
      <c r="M230" s="72">
        <f t="shared" si="18"/>
        <v>300053.09000000003</v>
      </c>
      <c r="N230" s="106">
        <v>12165.4</v>
      </c>
      <c r="O230" s="106"/>
      <c r="P230" s="106"/>
      <c r="Q230" s="106"/>
      <c r="R230" s="106"/>
      <c r="S230" s="93">
        <v>287.66000000000003</v>
      </c>
      <c r="T230" s="123">
        <f t="shared" si="19"/>
        <v>312506.15000000002</v>
      </c>
      <c r="U230" s="107">
        <v>78</v>
      </c>
      <c r="V230" s="110">
        <v>141</v>
      </c>
      <c r="W230" s="120">
        <v>-69.739999999999995</v>
      </c>
      <c r="X230" s="126"/>
      <c r="Y230" s="126">
        <v>0</v>
      </c>
      <c r="Z230" s="131">
        <v>1</v>
      </c>
      <c r="AA230" s="139">
        <v>312506.15000000002</v>
      </c>
      <c r="AB230" s="139">
        <v>-69.739999999999995</v>
      </c>
      <c r="AC230" s="139"/>
      <c r="AD230" s="139">
        <v>0</v>
      </c>
      <c r="AE230" s="155">
        <f t="shared" si="20"/>
        <v>0</v>
      </c>
      <c r="AF230" s="155">
        <f t="shared" si="21"/>
        <v>0</v>
      </c>
      <c r="AG230" s="156">
        <f t="shared" si="22"/>
        <v>0</v>
      </c>
      <c r="AH230" s="156">
        <f t="shared" si="23"/>
        <v>0</v>
      </c>
      <c r="AI230" s="142"/>
      <c r="AJ230" s="142"/>
      <c r="AK230" s="142"/>
      <c r="AL230" s="142"/>
      <c r="AM230" s="142"/>
      <c r="AN230" s="142"/>
    </row>
    <row r="231" spans="1:40" x14ac:dyDescent="0.25">
      <c r="A231" s="79">
        <v>5763</v>
      </c>
      <c r="B231" s="137" t="s">
        <v>121</v>
      </c>
      <c r="C231" s="102">
        <v>1243204.2</v>
      </c>
      <c r="D231" s="102">
        <v>155500.69</v>
      </c>
      <c r="E231" s="100"/>
      <c r="F231" s="148">
        <v>3270</v>
      </c>
      <c r="G231" s="102">
        <v>27123.25</v>
      </c>
      <c r="H231" s="102">
        <v>1277.25</v>
      </c>
      <c r="I231" s="102"/>
      <c r="J231" s="102">
        <v>17906.5</v>
      </c>
      <c r="K231" s="102">
        <v>4048.15</v>
      </c>
      <c r="L231" s="102">
        <v>90844.5</v>
      </c>
      <c r="M231" s="72">
        <f t="shared" si="18"/>
        <v>1543174.5399999998</v>
      </c>
      <c r="N231" s="106">
        <v>33568.9</v>
      </c>
      <c r="O231" s="106"/>
      <c r="P231" s="106">
        <v>16216.05</v>
      </c>
      <c r="Q231" s="106">
        <v>1584.64</v>
      </c>
      <c r="R231" s="106">
        <v>10651.8</v>
      </c>
      <c r="S231" s="93">
        <v>3216.7</v>
      </c>
      <c r="T231" s="123">
        <f t="shared" si="19"/>
        <v>1608412.6299999997</v>
      </c>
      <c r="U231" s="107">
        <v>68</v>
      </c>
      <c r="V231" s="110">
        <v>614</v>
      </c>
      <c r="W231" s="146">
        <v>-6356.74</v>
      </c>
      <c r="X231" s="126"/>
      <c r="Y231" s="126">
        <v>-468.94</v>
      </c>
      <c r="Z231" s="131">
        <v>1</v>
      </c>
      <c r="AA231" s="139">
        <v>1608412.63</v>
      </c>
      <c r="AB231" s="139">
        <v>-6356.74</v>
      </c>
      <c r="AC231" s="139"/>
      <c r="AD231" s="139">
        <v>-468.94</v>
      </c>
      <c r="AE231" s="155">
        <f t="shared" si="20"/>
        <v>0</v>
      </c>
      <c r="AF231" s="155">
        <f t="shared" si="21"/>
        <v>0</v>
      </c>
      <c r="AG231" s="156">
        <f t="shared" si="22"/>
        <v>0</v>
      </c>
      <c r="AH231" s="156">
        <f t="shared" si="23"/>
        <v>0</v>
      </c>
      <c r="AI231" s="142"/>
      <c r="AJ231" s="142"/>
      <c r="AK231" s="142"/>
      <c r="AL231" s="142"/>
      <c r="AM231" s="142"/>
      <c r="AN231" s="142"/>
    </row>
    <row r="232" spans="1:40" x14ac:dyDescent="0.25">
      <c r="A232" s="79">
        <v>5764</v>
      </c>
      <c r="B232" s="137" t="s">
        <v>278</v>
      </c>
      <c r="C232" s="102">
        <v>4620859.66</v>
      </c>
      <c r="D232" s="102">
        <v>504803.39</v>
      </c>
      <c r="E232" s="100"/>
      <c r="F232" s="148"/>
      <c r="G232" s="102">
        <v>154009.15</v>
      </c>
      <c r="H232" s="102">
        <v>69183.649999999994</v>
      </c>
      <c r="I232" s="102"/>
      <c r="J232" s="102">
        <v>225664.27</v>
      </c>
      <c r="K232" s="102">
        <v>36099.75</v>
      </c>
      <c r="L232" s="102">
        <v>473941.1</v>
      </c>
      <c r="M232" s="72">
        <f t="shared" si="18"/>
        <v>6084560.9699999997</v>
      </c>
      <c r="N232" s="106">
        <v>2206248.75</v>
      </c>
      <c r="O232" s="106">
        <v>14462</v>
      </c>
      <c r="P232" s="106">
        <v>264458.65000000002</v>
      </c>
      <c r="Q232" s="106">
        <v>93962.65</v>
      </c>
      <c r="R232" s="106">
        <v>180308.7</v>
      </c>
      <c r="S232" s="93">
        <v>25279.29</v>
      </c>
      <c r="T232" s="123">
        <f t="shared" si="19"/>
        <v>8869281.0099999979</v>
      </c>
      <c r="U232" s="107">
        <v>71.5</v>
      </c>
      <c r="V232" s="110">
        <v>3924</v>
      </c>
      <c r="W232" s="146">
        <v>-219535.31</v>
      </c>
      <c r="X232" s="126"/>
      <c r="Y232" s="126">
        <v>-977.23</v>
      </c>
      <c r="Z232" s="131">
        <v>1</v>
      </c>
      <c r="AA232" s="139">
        <v>8869281.0099999998</v>
      </c>
      <c r="AB232" s="139">
        <v>-219535.31</v>
      </c>
      <c r="AC232" s="139"/>
      <c r="AD232" s="139">
        <v>-977.23</v>
      </c>
      <c r="AE232" s="155">
        <f t="shared" si="20"/>
        <v>0</v>
      </c>
      <c r="AF232" s="155">
        <f t="shared" si="21"/>
        <v>0</v>
      </c>
      <c r="AG232" s="156">
        <f t="shared" si="22"/>
        <v>0</v>
      </c>
      <c r="AH232" s="156">
        <f t="shared" si="23"/>
        <v>0</v>
      </c>
      <c r="AI232" s="142"/>
      <c r="AJ232" s="142"/>
      <c r="AK232" s="142"/>
      <c r="AL232" s="142"/>
      <c r="AM232" s="142"/>
      <c r="AN232" s="142"/>
    </row>
    <row r="233" spans="1:40" x14ac:dyDescent="0.25">
      <c r="A233" s="79">
        <v>5765</v>
      </c>
      <c r="B233" s="137" t="s">
        <v>279</v>
      </c>
      <c r="C233" s="102">
        <v>656390.6</v>
      </c>
      <c r="D233" s="102">
        <v>85574.49</v>
      </c>
      <c r="E233" s="100"/>
      <c r="F233" s="148"/>
      <c r="G233" s="102">
        <v>19373.099999999999</v>
      </c>
      <c r="H233" s="102">
        <v>859.7</v>
      </c>
      <c r="I233" s="102"/>
      <c r="J233" s="102">
        <v>9790.44</v>
      </c>
      <c r="K233" s="102"/>
      <c r="L233" s="102">
        <v>32613.9</v>
      </c>
      <c r="M233" s="72">
        <f t="shared" si="18"/>
        <v>804602.22999999986</v>
      </c>
      <c r="N233" s="106">
        <v>51234.400000000001</v>
      </c>
      <c r="O233" s="106">
        <v>1782</v>
      </c>
      <c r="P233" s="106">
        <v>42886.1</v>
      </c>
      <c r="Q233" s="106">
        <v>25491.74</v>
      </c>
      <c r="R233" s="106">
        <v>24421.15</v>
      </c>
      <c r="S233" s="93">
        <v>2291.61</v>
      </c>
      <c r="T233" s="123">
        <f t="shared" si="19"/>
        <v>952709.22999999986</v>
      </c>
      <c r="U233" s="107">
        <v>81</v>
      </c>
      <c r="V233" s="110">
        <v>492</v>
      </c>
      <c r="W233" s="120">
        <v>-32350.36</v>
      </c>
      <c r="X233" s="126"/>
      <c r="Y233" s="126">
        <v>-11.32</v>
      </c>
      <c r="Z233" s="131">
        <v>0.5</v>
      </c>
      <c r="AA233" s="139">
        <v>952709.23</v>
      </c>
      <c r="AB233" s="139">
        <v>-32350.36</v>
      </c>
      <c r="AC233" s="139"/>
      <c r="AD233" s="139">
        <v>-11.32</v>
      </c>
      <c r="AE233" s="155">
        <f t="shared" si="20"/>
        <v>0</v>
      </c>
      <c r="AF233" s="155">
        <f t="shared" si="21"/>
        <v>0</v>
      </c>
      <c r="AG233" s="156">
        <f t="shared" si="22"/>
        <v>0</v>
      </c>
      <c r="AH233" s="156">
        <f t="shared" si="23"/>
        <v>0</v>
      </c>
      <c r="AI233" s="142"/>
      <c r="AJ233" s="142"/>
      <c r="AK233" s="142"/>
      <c r="AL233" s="142"/>
      <c r="AM233" s="142"/>
      <c r="AN233" s="142"/>
    </row>
    <row r="234" spans="1:40" x14ac:dyDescent="0.25">
      <c r="A234" s="79">
        <v>5766</v>
      </c>
      <c r="B234" s="137" t="s">
        <v>280</v>
      </c>
      <c r="C234" s="102">
        <v>915656.6</v>
      </c>
      <c r="D234" s="102">
        <v>130551.57</v>
      </c>
      <c r="E234" s="100"/>
      <c r="F234" s="148">
        <v>3770</v>
      </c>
      <c r="G234" s="102">
        <v>6922.1</v>
      </c>
      <c r="H234" s="102">
        <v>612.6</v>
      </c>
      <c r="I234" s="102"/>
      <c r="J234" s="102">
        <v>33734.78</v>
      </c>
      <c r="K234" s="102">
        <v>-3890.85</v>
      </c>
      <c r="L234" s="102">
        <v>59491</v>
      </c>
      <c r="M234" s="72">
        <f t="shared" si="18"/>
        <v>1146847.8</v>
      </c>
      <c r="N234" s="106">
        <v>29394.75</v>
      </c>
      <c r="O234" s="106"/>
      <c r="P234" s="106">
        <v>28165.7</v>
      </c>
      <c r="Q234" s="106">
        <v>638.48</v>
      </c>
      <c r="R234" s="106">
        <v>57992</v>
      </c>
      <c r="S234" s="93">
        <v>853.4</v>
      </c>
      <c r="T234" s="123">
        <f t="shared" si="19"/>
        <v>1263892.1299999999</v>
      </c>
      <c r="U234" s="107">
        <v>75</v>
      </c>
      <c r="V234" s="110">
        <v>591</v>
      </c>
      <c r="W234" s="120">
        <v>-7221.79</v>
      </c>
      <c r="X234" s="126"/>
      <c r="Y234" s="126">
        <v>-56.39</v>
      </c>
      <c r="Z234" s="131">
        <v>0.7</v>
      </c>
      <c r="AA234" s="139">
        <v>1263892.1299999999</v>
      </c>
      <c r="AB234" s="139">
        <v>-7221.79</v>
      </c>
      <c r="AC234" s="139"/>
      <c r="AD234" s="139">
        <v>-56.39</v>
      </c>
      <c r="AE234" s="155">
        <f t="shared" si="20"/>
        <v>0</v>
      </c>
      <c r="AF234" s="155">
        <f t="shared" si="21"/>
        <v>0</v>
      </c>
      <c r="AG234" s="156">
        <f t="shared" si="22"/>
        <v>0</v>
      </c>
      <c r="AH234" s="156">
        <f t="shared" si="23"/>
        <v>0</v>
      </c>
      <c r="AI234" s="142"/>
      <c r="AJ234" s="142"/>
      <c r="AK234" s="142"/>
      <c r="AL234" s="142"/>
      <c r="AM234" s="142"/>
      <c r="AN234" s="142"/>
    </row>
    <row r="235" spans="1:40" x14ac:dyDescent="0.25">
      <c r="A235" s="79">
        <v>5785</v>
      </c>
      <c r="B235" s="137" t="s">
        <v>242</v>
      </c>
      <c r="C235" s="144">
        <f>852658.63-1832.25</f>
        <v>850826.38</v>
      </c>
      <c r="D235" s="102">
        <v>156949.79999999999</v>
      </c>
      <c r="E235" s="100"/>
      <c r="F235" s="148"/>
      <c r="G235" s="102">
        <v>19642.8</v>
      </c>
      <c r="H235" s="102">
        <v>605.25</v>
      </c>
      <c r="I235" s="102"/>
      <c r="J235" s="102">
        <v>30363.09</v>
      </c>
      <c r="K235" s="102">
        <v>1577.1</v>
      </c>
      <c r="L235" s="102">
        <v>75819.350000000006</v>
      </c>
      <c r="M235" s="72">
        <f t="shared" si="18"/>
        <v>1135783.7700000003</v>
      </c>
      <c r="N235" s="106"/>
      <c r="O235" s="106">
        <v>-2728.8</v>
      </c>
      <c r="P235" s="106">
        <v>39548.5</v>
      </c>
      <c r="Q235" s="106">
        <v>6050.33</v>
      </c>
      <c r="R235" s="106">
        <v>39085.1</v>
      </c>
      <c r="S235" s="93">
        <v>2293.34</v>
      </c>
      <c r="T235" s="123">
        <f t="shared" si="19"/>
        <v>1220032.2400000005</v>
      </c>
      <c r="U235" s="107">
        <v>77</v>
      </c>
      <c r="V235" s="110">
        <v>489</v>
      </c>
      <c r="W235" s="120">
        <v>-20850.54</v>
      </c>
      <c r="X235" s="126"/>
      <c r="Y235" s="126">
        <v>-621.45000000000005</v>
      </c>
      <c r="Z235" s="131">
        <v>1</v>
      </c>
      <c r="AA235" s="139">
        <v>1220032.24</v>
      </c>
      <c r="AB235" s="139">
        <v>-20850.54</v>
      </c>
      <c r="AC235" s="139"/>
      <c r="AD235" s="139">
        <v>-621.45000000000005</v>
      </c>
      <c r="AE235" s="155">
        <f t="shared" si="20"/>
        <v>0</v>
      </c>
      <c r="AF235" s="155">
        <f t="shared" si="21"/>
        <v>0</v>
      </c>
      <c r="AG235" s="156">
        <f t="shared" si="22"/>
        <v>0</v>
      </c>
      <c r="AH235" s="156">
        <f t="shared" si="23"/>
        <v>0</v>
      </c>
      <c r="AI235" s="142"/>
      <c r="AJ235" s="142"/>
      <c r="AK235" s="142"/>
      <c r="AL235" s="142"/>
      <c r="AM235" s="142"/>
      <c r="AN235" s="142"/>
    </row>
    <row r="236" spans="1:40" x14ac:dyDescent="0.25">
      <c r="A236" s="79">
        <v>5788</v>
      </c>
      <c r="B236" s="137" t="s">
        <v>243</v>
      </c>
      <c r="C236" s="102">
        <v>715101.85</v>
      </c>
      <c r="D236" s="102">
        <v>121089.84</v>
      </c>
      <c r="E236" s="100"/>
      <c r="F236" s="148"/>
      <c r="G236" s="102">
        <v>5481.15</v>
      </c>
      <c r="H236" s="102">
        <v>378.05</v>
      </c>
      <c r="I236" s="102"/>
      <c r="J236" s="102">
        <v>25625.35</v>
      </c>
      <c r="K236" s="102">
        <v>4569</v>
      </c>
      <c r="L236" s="102">
        <v>118834.55</v>
      </c>
      <c r="M236" s="72">
        <f t="shared" si="18"/>
        <v>991079.79</v>
      </c>
      <c r="N236" s="106"/>
      <c r="O236" s="106"/>
      <c r="P236" s="106">
        <v>16995</v>
      </c>
      <c r="Q236" s="106"/>
      <c r="R236" s="106">
        <v>12172.1</v>
      </c>
      <c r="S236" s="93">
        <v>663.63</v>
      </c>
      <c r="T236" s="123">
        <f t="shared" si="19"/>
        <v>1020910.52</v>
      </c>
      <c r="U236" s="107">
        <v>71.5</v>
      </c>
      <c r="V236" s="110">
        <v>397</v>
      </c>
      <c r="W236" s="146">
        <v>-15837.16</v>
      </c>
      <c r="X236" s="126"/>
      <c r="Y236" s="126">
        <v>-120.35</v>
      </c>
      <c r="Z236" s="131">
        <v>1.25</v>
      </c>
      <c r="AA236" s="139">
        <v>1020910.52</v>
      </c>
      <c r="AB236" s="139">
        <v>-15837.16</v>
      </c>
      <c r="AC236" s="139"/>
      <c r="AD236" s="139">
        <v>-120.35</v>
      </c>
      <c r="AE236" s="155">
        <f t="shared" si="20"/>
        <v>0</v>
      </c>
      <c r="AF236" s="155">
        <f t="shared" si="21"/>
        <v>0</v>
      </c>
      <c r="AG236" s="156">
        <f t="shared" si="22"/>
        <v>0</v>
      </c>
      <c r="AH236" s="156">
        <f t="shared" si="23"/>
        <v>0</v>
      </c>
      <c r="AI236" s="142"/>
      <c r="AJ236" s="142"/>
      <c r="AK236" s="142"/>
      <c r="AL236" s="142"/>
      <c r="AM236" s="142"/>
      <c r="AN236" s="142"/>
    </row>
    <row r="237" spans="1:40" x14ac:dyDescent="0.25">
      <c r="A237" s="79">
        <v>5790</v>
      </c>
      <c r="B237" s="137" t="s">
        <v>244</v>
      </c>
      <c r="C237" s="144">
        <v>909350.15</v>
      </c>
      <c r="D237" s="102">
        <v>100614.88</v>
      </c>
      <c r="E237" s="100"/>
      <c r="F237" s="148"/>
      <c r="G237" s="102">
        <v>7465.15</v>
      </c>
      <c r="H237" s="102">
        <v>481.15</v>
      </c>
      <c r="I237" s="102"/>
      <c r="J237" s="102">
        <v>13334.81</v>
      </c>
      <c r="K237" s="102">
        <v>3472</v>
      </c>
      <c r="L237" s="102">
        <v>97410.7</v>
      </c>
      <c r="M237" s="72">
        <f t="shared" si="18"/>
        <v>1132128.8400000001</v>
      </c>
      <c r="N237" s="106">
        <v>5741.85</v>
      </c>
      <c r="O237" s="106"/>
      <c r="P237" s="106">
        <v>62894.35</v>
      </c>
      <c r="Q237" s="106"/>
      <c r="R237" s="106"/>
      <c r="S237" s="93">
        <v>900.01</v>
      </c>
      <c r="T237" s="123">
        <f t="shared" si="19"/>
        <v>1201665.0500000003</v>
      </c>
      <c r="U237" s="107">
        <v>74.5</v>
      </c>
      <c r="V237" s="110">
        <v>547</v>
      </c>
      <c r="W237" s="120">
        <v>-2396.16</v>
      </c>
      <c r="X237" s="126"/>
      <c r="Y237" s="126">
        <v>-314.92</v>
      </c>
      <c r="Z237" s="131">
        <v>1</v>
      </c>
      <c r="AA237" s="139">
        <v>1201665.05</v>
      </c>
      <c r="AB237" s="139">
        <v>-2396.16</v>
      </c>
      <c r="AC237" s="139"/>
      <c r="AD237" s="139">
        <v>-314.92</v>
      </c>
      <c r="AE237" s="155">
        <f t="shared" si="20"/>
        <v>0</v>
      </c>
      <c r="AF237" s="155">
        <f t="shared" si="21"/>
        <v>0</v>
      </c>
      <c r="AG237" s="156">
        <f t="shared" si="22"/>
        <v>0</v>
      </c>
      <c r="AH237" s="156">
        <f t="shared" si="23"/>
        <v>0</v>
      </c>
      <c r="AI237" s="142"/>
      <c r="AJ237" s="142"/>
      <c r="AK237" s="142"/>
      <c r="AL237" s="142"/>
      <c r="AM237" s="142"/>
      <c r="AN237" s="142"/>
    </row>
    <row r="238" spans="1:40" x14ac:dyDescent="0.25">
      <c r="A238" s="79">
        <v>5792</v>
      </c>
      <c r="B238" s="137" t="s">
        <v>245</v>
      </c>
      <c r="C238" s="102">
        <v>1257925.3899999999</v>
      </c>
      <c r="D238" s="102">
        <v>122461.3</v>
      </c>
      <c r="E238" s="100"/>
      <c r="F238" s="148"/>
      <c r="G238" s="102">
        <v>-12748</v>
      </c>
      <c r="H238" s="102">
        <v>1814.8</v>
      </c>
      <c r="I238" s="102"/>
      <c r="J238" s="102">
        <v>26336.82</v>
      </c>
      <c r="K238" s="102">
        <v>2131.5</v>
      </c>
      <c r="L238" s="102">
        <v>121223.4</v>
      </c>
      <c r="M238" s="72">
        <f t="shared" si="18"/>
        <v>1519145.21</v>
      </c>
      <c r="N238" s="106">
        <v>681.3</v>
      </c>
      <c r="O238" s="106">
        <v>8751.4</v>
      </c>
      <c r="P238" s="106">
        <v>94919.1</v>
      </c>
      <c r="Q238" s="106">
        <v>5083.87</v>
      </c>
      <c r="R238" s="106">
        <v>70944.45</v>
      </c>
      <c r="S238" s="93">
        <v>-1238.32</v>
      </c>
      <c r="T238" s="123">
        <f t="shared" si="19"/>
        <v>1698287.01</v>
      </c>
      <c r="U238" s="107">
        <v>75.5</v>
      </c>
      <c r="V238" s="110">
        <v>662</v>
      </c>
      <c r="W238" s="120">
        <v>-1933.93</v>
      </c>
      <c r="X238" s="126"/>
      <c r="Y238" s="126">
        <v>-46.19</v>
      </c>
      <c r="Z238" s="131">
        <v>1</v>
      </c>
      <c r="AA238" s="139">
        <v>1698287.01</v>
      </c>
      <c r="AB238" s="139">
        <v>-1933.93</v>
      </c>
      <c r="AC238" s="139"/>
      <c r="AD238" s="139">
        <v>-46.19</v>
      </c>
      <c r="AE238" s="155">
        <f t="shared" si="20"/>
        <v>0</v>
      </c>
      <c r="AF238" s="155">
        <f t="shared" si="21"/>
        <v>0</v>
      </c>
      <c r="AG238" s="156">
        <f t="shared" si="22"/>
        <v>0</v>
      </c>
      <c r="AH238" s="156">
        <f t="shared" si="23"/>
        <v>0</v>
      </c>
      <c r="AI238" s="142"/>
      <c r="AJ238" s="142"/>
      <c r="AK238" s="142"/>
      <c r="AL238" s="142"/>
      <c r="AM238" s="142"/>
      <c r="AN238" s="142"/>
    </row>
    <row r="239" spans="1:40" x14ac:dyDescent="0.25">
      <c r="A239" s="79">
        <v>5798</v>
      </c>
      <c r="B239" s="137" t="s">
        <v>246</v>
      </c>
      <c r="C239" s="102">
        <v>1049617.8700000001</v>
      </c>
      <c r="D239" s="102">
        <v>114948.42</v>
      </c>
      <c r="E239" s="100"/>
      <c r="F239" s="148"/>
      <c r="G239" s="102">
        <v>50562.1</v>
      </c>
      <c r="H239" s="102">
        <v>2223.6</v>
      </c>
      <c r="I239" s="102"/>
      <c r="J239" s="102">
        <v>40765.65</v>
      </c>
      <c r="K239" s="102">
        <v>10881.05</v>
      </c>
      <c r="L239" s="102">
        <v>88918.1</v>
      </c>
      <c r="M239" s="72">
        <f t="shared" si="18"/>
        <v>1357916.7900000003</v>
      </c>
      <c r="N239" s="106">
        <v>19232.099999999999</v>
      </c>
      <c r="O239" s="106"/>
      <c r="P239" s="106">
        <v>45540</v>
      </c>
      <c r="Q239" s="106">
        <v>3820.21</v>
      </c>
      <c r="R239" s="106">
        <v>80957</v>
      </c>
      <c r="S239" s="93">
        <v>5978.62</v>
      </c>
      <c r="T239" s="123">
        <f t="shared" si="19"/>
        <v>1513444.7200000004</v>
      </c>
      <c r="U239" s="107">
        <v>77.5</v>
      </c>
      <c r="V239" s="110">
        <v>534</v>
      </c>
      <c r="W239" s="120">
        <v>-15733.32</v>
      </c>
      <c r="X239" s="126"/>
      <c r="Y239" s="126">
        <v>-9.9</v>
      </c>
      <c r="Z239" s="131">
        <v>1</v>
      </c>
      <c r="AA239" s="139">
        <v>1513444.72</v>
      </c>
      <c r="AB239" s="139">
        <v>-15733.32</v>
      </c>
      <c r="AC239" s="139"/>
      <c r="AD239" s="139">
        <v>-9.9</v>
      </c>
      <c r="AE239" s="155">
        <f t="shared" si="20"/>
        <v>0</v>
      </c>
      <c r="AF239" s="155">
        <f t="shared" si="21"/>
        <v>0</v>
      </c>
      <c r="AG239" s="156">
        <f t="shared" si="22"/>
        <v>0</v>
      </c>
      <c r="AH239" s="156">
        <f t="shared" si="23"/>
        <v>0</v>
      </c>
      <c r="AI239" s="142"/>
      <c r="AJ239" s="142"/>
      <c r="AK239" s="142"/>
      <c r="AL239" s="142"/>
      <c r="AM239" s="142"/>
      <c r="AN239" s="142"/>
    </row>
    <row r="240" spans="1:40" x14ac:dyDescent="0.25">
      <c r="A240" s="79">
        <v>5799</v>
      </c>
      <c r="B240" s="137" t="s">
        <v>247</v>
      </c>
      <c r="C240" s="144">
        <v>3879902.98</v>
      </c>
      <c r="D240" s="102">
        <v>569883.13</v>
      </c>
      <c r="E240" s="100"/>
      <c r="F240" s="148"/>
      <c r="G240" s="102">
        <v>46805.75</v>
      </c>
      <c r="H240" s="102">
        <v>2023.3</v>
      </c>
      <c r="I240" s="102"/>
      <c r="J240" s="102">
        <v>42510.8</v>
      </c>
      <c r="K240" s="102">
        <v>20358.650000000001</v>
      </c>
      <c r="L240" s="102">
        <v>416840.95</v>
      </c>
      <c r="M240" s="72">
        <f t="shared" si="18"/>
        <v>4978325.5600000005</v>
      </c>
      <c r="N240" s="106">
        <v>33537.599999999999</v>
      </c>
      <c r="O240" s="106">
        <v>55082.6</v>
      </c>
      <c r="P240" s="106">
        <v>185338.5</v>
      </c>
      <c r="Q240" s="106">
        <v>350.73</v>
      </c>
      <c r="R240" s="106">
        <v>237738.1</v>
      </c>
      <c r="S240" s="93">
        <v>5530.48</v>
      </c>
      <c r="T240" s="123">
        <f t="shared" si="19"/>
        <v>5495903.5700000003</v>
      </c>
      <c r="U240" s="107">
        <v>69</v>
      </c>
      <c r="V240" s="110">
        <v>2107</v>
      </c>
      <c r="W240" s="120">
        <v>-33285.89</v>
      </c>
      <c r="X240" s="126"/>
      <c r="Y240" s="126">
        <v>-566.70000000000005</v>
      </c>
      <c r="Z240" s="131">
        <v>1</v>
      </c>
      <c r="AA240" s="139">
        <v>5495903.5700000003</v>
      </c>
      <c r="AB240" s="139">
        <v>-33285.89</v>
      </c>
      <c r="AC240" s="139"/>
      <c r="AD240" s="139">
        <v>-566.70000000000005</v>
      </c>
      <c r="AE240" s="155">
        <f t="shared" si="20"/>
        <v>0</v>
      </c>
      <c r="AF240" s="155">
        <f t="shared" si="21"/>
        <v>0</v>
      </c>
      <c r="AG240" s="156">
        <f t="shared" si="22"/>
        <v>0</v>
      </c>
      <c r="AH240" s="156">
        <f t="shared" si="23"/>
        <v>0</v>
      </c>
      <c r="AI240" s="142"/>
      <c r="AJ240" s="142"/>
      <c r="AK240" s="142"/>
      <c r="AL240" s="142"/>
      <c r="AM240" s="142"/>
      <c r="AN240" s="142"/>
    </row>
    <row r="241" spans="1:40" x14ac:dyDescent="0.25">
      <c r="A241" s="79">
        <v>5803</v>
      </c>
      <c r="B241" s="137" t="s">
        <v>301</v>
      </c>
      <c r="C241" s="102">
        <v>1098597.54</v>
      </c>
      <c r="D241" s="102">
        <v>167197.06</v>
      </c>
      <c r="E241" s="100"/>
      <c r="F241" s="148"/>
      <c r="G241" s="102">
        <v>2876.7</v>
      </c>
      <c r="H241" s="102">
        <v>368.1</v>
      </c>
      <c r="I241" s="102"/>
      <c r="J241" s="102">
        <v>22871.35</v>
      </c>
      <c r="K241" s="102"/>
      <c r="L241" s="102">
        <v>103408.85</v>
      </c>
      <c r="M241" s="72">
        <f t="shared" si="18"/>
        <v>1395319.6000000003</v>
      </c>
      <c r="N241" s="106">
        <v>898.7</v>
      </c>
      <c r="O241" s="106">
        <v>-3273.2</v>
      </c>
      <c r="P241" s="106">
        <v>71500</v>
      </c>
      <c r="Q241" s="106">
        <v>29.96</v>
      </c>
      <c r="R241" s="106">
        <v>39305.199999999997</v>
      </c>
      <c r="S241" s="93">
        <v>367.51</v>
      </c>
      <c r="T241" s="123">
        <f t="shared" si="19"/>
        <v>1504147.7700000003</v>
      </c>
      <c r="U241" s="107">
        <v>76</v>
      </c>
      <c r="V241" s="110">
        <v>631</v>
      </c>
      <c r="W241" s="120">
        <v>-27436.33</v>
      </c>
      <c r="X241" s="126"/>
      <c r="Y241" s="126">
        <v>-570.45000000000005</v>
      </c>
      <c r="Z241" s="131">
        <v>1</v>
      </c>
      <c r="AA241" s="139">
        <v>1504147.77</v>
      </c>
      <c r="AB241" s="139">
        <v>-27436.33</v>
      </c>
      <c r="AC241" s="139">
        <v>0</v>
      </c>
      <c r="AD241" s="139">
        <v>-570.45000000000005</v>
      </c>
      <c r="AE241" s="155">
        <f t="shared" si="20"/>
        <v>0</v>
      </c>
      <c r="AF241" s="155">
        <f t="shared" si="21"/>
        <v>0</v>
      </c>
      <c r="AG241" s="156">
        <f t="shared" si="22"/>
        <v>0</v>
      </c>
      <c r="AH241" s="156">
        <f t="shared" si="23"/>
        <v>0</v>
      </c>
      <c r="AI241" s="142"/>
      <c r="AJ241" s="142"/>
      <c r="AK241" s="142"/>
      <c r="AL241" s="142"/>
      <c r="AM241" s="142"/>
      <c r="AN241" s="142"/>
    </row>
    <row r="242" spans="1:40" x14ac:dyDescent="0.25">
      <c r="A242" s="79">
        <v>5804</v>
      </c>
      <c r="B242" s="137" t="s">
        <v>334</v>
      </c>
      <c r="C242" s="102">
        <v>2633702.9500000002</v>
      </c>
      <c r="D242" s="102">
        <v>400236.97</v>
      </c>
      <c r="E242" s="100"/>
      <c r="F242" s="148"/>
      <c r="G242" s="102">
        <v>26017.7</v>
      </c>
      <c r="H242" s="102">
        <v>1652.15</v>
      </c>
      <c r="I242" s="102"/>
      <c r="J242" s="102">
        <v>54059.41</v>
      </c>
      <c r="K242" s="102">
        <v>3278.5</v>
      </c>
      <c r="L242" s="102">
        <v>274777.40000000002</v>
      </c>
      <c r="M242" s="72">
        <f t="shared" si="18"/>
        <v>3393725.08</v>
      </c>
      <c r="N242" s="106">
        <v>15774.9</v>
      </c>
      <c r="O242" s="106">
        <v>40418.400000000001</v>
      </c>
      <c r="P242" s="106">
        <v>79980</v>
      </c>
      <c r="Q242" s="106">
        <v>6872.94</v>
      </c>
      <c r="R242" s="106">
        <v>41713.65</v>
      </c>
      <c r="S242" s="93">
        <v>3133.95</v>
      </c>
      <c r="T242" s="123">
        <f t="shared" si="19"/>
        <v>3581618.92</v>
      </c>
      <c r="U242" s="107">
        <v>70.5</v>
      </c>
      <c r="V242" s="110">
        <v>1603</v>
      </c>
      <c r="W242" s="120">
        <v>-99710.62</v>
      </c>
      <c r="X242" s="126"/>
      <c r="Y242" s="126">
        <v>-784.42</v>
      </c>
      <c r="Z242" s="131">
        <v>1</v>
      </c>
      <c r="AA242" s="139">
        <v>3581618.92</v>
      </c>
      <c r="AB242" s="139">
        <v>-99710.62</v>
      </c>
      <c r="AC242" s="139"/>
      <c r="AD242" s="139">
        <v>-784.42</v>
      </c>
      <c r="AE242" s="155">
        <f t="shared" si="20"/>
        <v>0</v>
      </c>
      <c r="AF242" s="155">
        <f t="shared" si="21"/>
        <v>0</v>
      </c>
      <c r="AG242" s="156">
        <f t="shared" si="22"/>
        <v>0</v>
      </c>
      <c r="AH242" s="156">
        <f t="shared" si="23"/>
        <v>0</v>
      </c>
      <c r="AI242" s="142"/>
      <c r="AJ242" s="142"/>
      <c r="AK242" s="142"/>
      <c r="AL242" s="142"/>
      <c r="AM242" s="142"/>
      <c r="AN242" s="142"/>
    </row>
    <row r="243" spans="1:40" x14ac:dyDescent="0.25">
      <c r="A243" s="79">
        <v>5805</v>
      </c>
      <c r="B243" s="137" t="s">
        <v>336</v>
      </c>
      <c r="C243" s="102">
        <v>8320868.4800000004</v>
      </c>
      <c r="D243" s="102">
        <v>1085448.57</v>
      </c>
      <c r="E243" s="100"/>
      <c r="F243" s="148"/>
      <c r="G243" s="102">
        <v>633145.9</v>
      </c>
      <c r="H243" s="102">
        <v>55774.75</v>
      </c>
      <c r="I243" s="102">
        <v>37768.199999999997</v>
      </c>
      <c r="J243" s="102">
        <v>171373.15</v>
      </c>
      <c r="K243" s="102">
        <v>82491.100000000006</v>
      </c>
      <c r="L243" s="102">
        <v>1051919.8999999999</v>
      </c>
      <c r="M243" s="72">
        <f t="shared" si="18"/>
        <v>11438790.050000001</v>
      </c>
      <c r="N243" s="106">
        <v>100890.6</v>
      </c>
      <c r="O243" s="106">
        <v>-81995.3</v>
      </c>
      <c r="P243" s="106">
        <v>412093.05</v>
      </c>
      <c r="Q243" s="106">
        <v>55475.61</v>
      </c>
      <c r="R243" s="106">
        <v>248779.65</v>
      </c>
      <c r="S243" s="93">
        <v>78028.62</v>
      </c>
      <c r="T243" s="123">
        <f t="shared" si="19"/>
        <v>12252062.279999999</v>
      </c>
      <c r="U243" s="107">
        <v>69</v>
      </c>
      <c r="V243" s="110">
        <v>5703</v>
      </c>
      <c r="W243" s="120">
        <v>-289366</v>
      </c>
      <c r="X243" s="126"/>
      <c r="Y243" s="126">
        <v>-1323.83</v>
      </c>
      <c r="Z243" s="131">
        <v>1.1000000000000001</v>
      </c>
      <c r="AA243" s="139">
        <v>12252062.279999999</v>
      </c>
      <c r="AB243" s="139">
        <v>-289366</v>
      </c>
      <c r="AC243" s="139"/>
      <c r="AD243" s="139">
        <v>-1323.83</v>
      </c>
      <c r="AE243" s="155">
        <f t="shared" si="20"/>
        <v>0</v>
      </c>
      <c r="AF243" s="155">
        <f t="shared" si="21"/>
        <v>0</v>
      </c>
      <c r="AG243" s="156">
        <f t="shared" si="22"/>
        <v>0</v>
      </c>
      <c r="AH243" s="156">
        <f t="shared" si="23"/>
        <v>0</v>
      </c>
      <c r="AI243" s="142"/>
      <c r="AJ243" s="142"/>
      <c r="AK243" s="142"/>
      <c r="AL243" s="142"/>
      <c r="AM243" s="142"/>
      <c r="AN243" s="142"/>
    </row>
    <row r="244" spans="1:40" x14ac:dyDescent="0.25">
      <c r="A244" s="79">
        <v>5806</v>
      </c>
      <c r="B244" s="137" t="s">
        <v>348</v>
      </c>
      <c r="C244" s="102">
        <v>5886434.3899999997</v>
      </c>
      <c r="D244" s="102">
        <v>689127.9</v>
      </c>
      <c r="E244" s="100"/>
      <c r="F244" s="148"/>
      <c r="G244" s="102">
        <v>172289.5</v>
      </c>
      <c r="H244" s="102">
        <v>6521.75</v>
      </c>
      <c r="I244" s="102">
        <v>53357.25</v>
      </c>
      <c r="J244" s="102">
        <v>79955.679999999993</v>
      </c>
      <c r="K244" s="102">
        <v>25070.35</v>
      </c>
      <c r="L244" s="102">
        <v>530879.35</v>
      </c>
      <c r="M244" s="72">
        <f t="shared" si="18"/>
        <v>7443636.169999999</v>
      </c>
      <c r="N244" s="106">
        <v>31196.15</v>
      </c>
      <c r="O244" s="106">
        <v>130916.2</v>
      </c>
      <c r="P244" s="106">
        <v>484897.95</v>
      </c>
      <c r="Q244" s="106">
        <v>22479.03</v>
      </c>
      <c r="R244" s="106">
        <v>355717.5</v>
      </c>
      <c r="S244" s="93">
        <v>20252.54</v>
      </c>
      <c r="T244" s="123">
        <f t="shared" si="19"/>
        <v>8489095.5399999991</v>
      </c>
      <c r="U244" s="107">
        <v>73</v>
      </c>
      <c r="V244" s="110">
        <v>3095</v>
      </c>
      <c r="W244" s="120">
        <v>-33808.839999999997</v>
      </c>
      <c r="X244" s="126"/>
      <c r="Y244" s="126">
        <v>-883.54</v>
      </c>
      <c r="Z244" s="131">
        <v>1</v>
      </c>
      <c r="AA244" s="139">
        <v>8489095.5399999991</v>
      </c>
      <c r="AB244" s="139">
        <v>-33808.839999999997</v>
      </c>
      <c r="AC244" s="139"/>
      <c r="AD244" s="139">
        <v>-883.54</v>
      </c>
      <c r="AE244" s="155">
        <f t="shared" si="20"/>
        <v>0</v>
      </c>
      <c r="AF244" s="155">
        <f t="shared" si="21"/>
        <v>0</v>
      </c>
      <c r="AG244" s="156">
        <f t="shared" si="22"/>
        <v>0</v>
      </c>
      <c r="AH244" s="156">
        <f t="shared" si="23"/>
        <v>0</v>
      </c>
      <c r="AI244" s="142"/>
      <c r="AJ244" s="142"/>
      <c r="AK244" s="142"/>
      <c r="AL244" s="142"/>
      <c r="AM244" s="142"/>
      <c r="AN244" s="142"/>
    </row>
    <row r="245" spans="1:40" x14ac:dyDescent="0.25">
      <c r="A245" s="79">
        <v>5812</v>
      </c>
      <c r="B245" s="137" t="s">
        <v>302</v>
      </c>
      <c r="C245" s="102">
        <v>221083.5</v>
      </c>
      <c r="D245" s="102">
        <v>23548.09</v>
      </c>
      <c r="E245" s="100"/>
      <c r="F245" s="148"/>
      <c r="G245" s="102">
        <v>-2112.35</v>
      </c>
      <c r="H245" s="102">
        <v>628.4</v>
      </c>
      <c r="I245" s="102"/>
      <c r="J245" s="102">
        <v>526.65</v>
      </c>
      <c r="K245" s="102">
        <v>894.75</v>
      </c>
      <c r="L245" s="102">
        <v>14994.2</v>
      </c>
      <c r="M245" s="72">
        <f t="shared" si="18"/>
        <v>259563.24</v>
      </c>
      <c r="N245" s="106"/>
      <c r="O245" s="106">
        <v>926.3</v>
      </c>
      <c r="P245" s="106">
        <v>12760</v>
      </c>
      <c r="Q245" s="106">
        <v>381.99</v>
      </c>
      <c r="R245" s="106">
        <v>525</v>
      </c>
      <c r="S245" s="93">
        <v>-168.08</v>
      </c>
      <c r="T245" s="123">
        <f t="shared" si="19"/>
        <v>273988.44999999995</v>
      </c>
      <c r="U245" s="107">
        <v>77</v>
      </c>
      <c r="V245" s="110">
        <v>169</v>
      </c>
      <c r="W245" s="120">
        <v>-5587.26</v>
      </c>
      <c r="X245" s="126"/>
      <c r="Y245" s="126">
        <v>-53.85</v>
      </c>
      <c r="Z245" s="131">
        <v>0.8</v>
      </c>
      <c r="AA245" s="139">
        <v>273988.45</v>
      </c>
      <c r="AB245" s="139">
        <v>-5587.26</v>
      </c>
      <c r="AC245" s="139"/>
      <c r="AD245" s="139">
        <v>-53.85</v>
      </c>
      <c r="AE245" s="155">
        <f t="shared" si="20"/>
        <v>0</v>
      </c>
      <c r="AF245" s="155">
        <f t="shared" si="21"/>
        <v>0</v>
      </c>
      <c r="AG245" s="156">
        <f t="shared" si="22"/>
        <v>0</v>
      </c>
      <c r="AH245" s="156">
        <f t="shared" si="23"/>
        <v>0</v>
      </c>
      <c r="AI245" s="142"/>
      <c r="AJ245" s="142"/>
      <c r="AK245" s="142"/>
      <c r="AL245" s="142"/>
      <c r="AM245" s="142"/>
      <c r="AN245" s="142"/>
    </row>
    <row r="246" spans="1:40" x14ac:dyDescent="0.25">
      <c r="A246" s="79">
        <v>5813</v>
      </c>
      <c r="B246" s="137" t="s">
        <v>303</v>
      </c>
      <c r="C246" s="102">
        <v>821563.15</v>
      </c>
      <c r="D246" s="102">
        <v>103004.27</v>
      </c>
      <c r="E246" s="100"/>
      <c r="F246" s="148">
        <v>3210</v>
      </c>
      <c r="G246" s="102">
        <v>31643.200000000001</v>
      </c>
      <c r="H246" s="102">
        <v>585</v>
      </c>
      <c r="I246" s="102"/>
      <c r="J246" s="102">
        <v>16389.599999999999</v>
      </c>
      <c r="K246" s="102"/>
      <c r="L246" s="102">
        <v>114106.05</v>
      </c>
      <c r="M246" s="72">
        <f t="shared" si="18"/>
        <v>1090501.27</v>
      </c>
      <c r="N246" s="106"/>
      <c r="O246" s="106">
        <v>3090.9</v>
      </c>
      <c r="P246" s="106">
        <v>79172.3</v>
      </c>
      <c r="Q246" s="106">
        <v>147.9</v>
      </c>
      <c r="R246" s="106">
        <v>70066.399999999994</v>
      </c>
      <c r="S246" s="93">
        <v>3650.23</v>
      </c>
      <c r="T246" s="123">
        <f t="shared" si="19"/>
        <v>1246628.9999999998</v>
      </c>
      <c r="U246" s="107">
        <v>68.5</v>
      </c>
      <c r="V246" s="110">
        <v>506</v>
      </c>
      <c r="W246" s="120">
        <v>-28813.71</v>
      </c>
      <c r="X246" s="126"/>
      <c r="Y246" s="126">
        <v>0</v>
      </c>
      <c r="Z246" s="131">
        <v>1.2</v>
      </c>
      <c r="AA246" s="139">
        <v>1246629</v>
      </c>
      <c r="AB246" s="139">
        <v>-28813.71</v>
      </c>
      <c r="AC246" s="139"/>
      <c r="AD246" s="139">
        <v>0</v>
      </c>
      <c r="AE246" s="155">
        <f t="shared" si="20"/>
        <v>0</v>
      </c>
      <c r="AF246" s="155">
        <f t="shared" si="21"/>
        <v>0</v>
      </c>
      <c r="AG246" s="156">
        <f t="shared" si="22"/>
        <v>0</v>
      </c>
      <c r="AH246" s="156">
        <f t="shared" si="23"/>
        <v>0</v>
      </c>
      <c r="AI246" s="142"/>
      <c r="AJ246" s="142"/>
      <c r="AK246" s="142"/>
      <c r="AL246" s="142"/>
      <c r="AM246" s="142"/>
      <c r="AN246" s="142"/>
    </row>
    <row r="247" spans="1:40" x14ac:dyDescent="0.25">
      <c r="A247" s="79">
        <v>5816</v>
      </c>
      <c r="B247" s="137" t="s">
        <v>5</v>
      </c>
      <c r="C247" s="102">
        <v>3392362.82</v>
      </c>
      <c r="D247" s="102">
        <v>363823.59</v>
      </c>
      <c r="E247" s="100"/>
      <c r="F247" s="148"/>
      <c r="G247" s="102">
        <v>173750</v>
      </c>
      <c r="H247" s="102">
        <v>32729.7</v>
      </c>
      <c r="I247" s="102"/>
      <c r="J247" s="102">
        <v>169156.29</v>
      </c>
      <c r="K247" s="102">
        <v>27650.1</v>
      </c>
      <c r="L247" s="102">
        <v>270763.8</v>
      </c>
      <c r="M247" s="72">
        <f t="shared" si="18"/>
        <v>4430236.3</v>
      </c>
      <c r="N247" s="106">
        <v>25265.5</v>
      </c>
      <c r="O247" s="106">
        <v>1269.9000000000001</v>
      </c>
      <c r="P247" s="106">
        <v>157913.5</v>
      </c>
      <c r="Q247" s="106">
        <v>52136.26</v>
      </c>
      <c r="R247" s="106">
        <v>96820.05</v>
      </c>
      <c r="S247" s="93">
        <v>23386.33</v>
      </c>
      <c r="T247" s="123">
        <f t="shared" si="19"/>
        <v>4787027.84</v>
      </c>
      <c r="U247" s="107">
        <v>68.5</v>
      </c>
      <c r="V247" s="110">
        <v>2722</v>
      </c>
      <c r="W247" s="120">
        <v>-124649.64</v>
      </c>
      <c r="X247" s="126"/>
      <c r="Y247" s="126">
        <v>-39.9</v>
      </c>
      <c r="Z247" s="131">
        <v>0.7</v>
      </c>
      <c r="AA247" s="139">
        <v>4787027.84</v>
      </c>
      <c r="AB247" s="139">
        <v>-124649.64</v>
      </c>
      <c r="AC247" s="139"/>
      <c r="AD247" s="139">
        <v>-39.9</v>
      </c>
      <c r="AE247" s="155">
        <f t="shared" si="20"/>
        <v>0</v>
      </c>
      <c r="AF247" s="155">
        <f t="shared" si="21"/>
        <v>0</v>
      </c>
      <c r="AG247" s="156">
        <f t="shared" si="22"/>
        <v>0</v>
      </c>
      <c r="AH247" s="156">
        <f t="shared" si="23"/>
        <v>0</v>
      </c>
      <c r="AI247" s="142"/>
      <c r="AJ247" s="142"/>
      <c r="AK247" s="142"/>
      <c r="AL247" s="142"/>
      <c r="AM247" s="142"/>
      <c r="AN247" s="142"/>
    </row>
    <row r="248" spans="1:40" x14ac:dyDescent="0.25">
      <c r="A248" s="79">
        <v>5817</v>
      </c>
      <c r="B248" s="137" t="s">
        <v>6</v>
      </c>
      <c r="C248" s="102">
        <v>1480896.57</v>
      </c>
      <c r="D248" s="102">
        <v>152734.93</v>
      </c>
      <c r="E248" s="100"/>
      <c r="F248" s="148">
        <v>5910</v>
      </c>
      <c r="G248" s="102">
        <v>32065.35</v>
      </c>
      <c r="H248" s="102">
        <v>1897.5</v>
      </c>
      <c r="I248" s="102"/>
      <c r="J248" s="102">
        <v>34806.870000000003</v>
      </c>
      <c r="K248" s="102">
        <v>4344.6499999999996</v>
      </c>
      <c r="L248" s="102">
        <v>129917.15</v>
      </c>
      <c r="M248" s="72">
        <f t="shared" si="18"/>
        <v>1842573.02</v>
      </c>
      <c r="N248" s="106">
        <v>7672.05</v>
      </c>
      <c r="O248" s="106"/>
      <c r="P248" s="106">
        <v>30975.95</v>
      </c>
      <c r="Q248" s="106"/>
      <c r="R248" s="106">
        <v>10179.85</v>
      </c>
      <c r="S248" s="93">
        <v>3846.7</v>
      </c>
      <c r="T248" s="123">
        <f t="shared" si="19"/>
        <v>1895247.57</v>
      </c>
      <c r="U248" s="107">
        <v>73.5</v>
      </c>
      <c r="V248" s="110">
        <v>987</v>
      </c>
      <c r="W248" s="120">
        <v>-36557.29</v>
      </c>
      <c r="X248" s="126"/>
      <c r="Y248" s="126">
        <v>-64.3</v>
      </c>
      <c r="Z248" s="131">
        <v>1</v>
      </c>
      <c r="AA248" s="139">
        <v>1895247.57</v>
      </c>
      <c r="AB248" s="139">
        <v>-36557.29</v>
      </c>
      <c r="AC248" s="139"/>
      <c r="AD248" s="139">
        <v>-64.3</v>
      </c>
      <c r="AE248" s="155">
        <f t="shared" si="20"/>
        <v>0</v>
      </c>
      <c r="AF248" s="155">
        <f t="shared" si="21"/>
        <v>0</v>
      </c>
      <c r="AG248" s="156">
        <f t="shared" si="22"/>
        <v>0</v>
      </c>
      <c r="AH248" s="156">
        <f t="shared" si="23"/>
        <v>0</v>
      </c>
      <c r="AI248" s="142"/>
      <c r="AJ248" s="142"/>
      <c r="AK248" s="142"/>
      <c r="AL248" s="142"/>
      <c r="AM248" s="142"/>
      <c r="AN248" s="142"/>
    </row>
    <row r="249" spans="1:40" x14ac:dyDescent="0.25">
      <c r="A249" s="79">
        <v>5819</v>
      </c>
      <c r="B249" s="137" t="s">
        <v>7</v>
      </c>
      <c r="C249" s="102">
        <v>532187.02</v>
      </c>
      <c r="D249" s="102">
        <v>141364.38</v>
      </c>
      <c r="E249" s="100"/>
      <c r="F249" s="148"/>
      <c r="G249" s="102">
        <v>-29769.599999999999</v>
      </c>
      <c r="H249" s="102">
        <v>6808.6</v>
      </c>
      <c r="I249" s="102"/>
      <c r="J249" s="102">
        <v>21624.85</v>
      </c>
      <c r="K249" s="102">
        <v>1744.95</v>
      </c>
      <c r="L249" s="102">
        <v>93055.25</v>
      </c>
      <c r="M249" s="72">
        <f t="shared" si="18"/>
        <v>767015.45</v>
      </c>
      <c r="N249" s="106">
        <v>5222.3500000000004</v>
      </c>
      <c r="O249" s="106"/>
      <c r="P249" s="106">
        <v>44013.45</v>
      </c>
      <c r="Q249" s="106">
        <v>-733.37</v>
      </c>
      <c r="R249" s="106">
        <v>19216.5</v>
      </c>
      <c r="S249" s="93">
        <v>-2600.61</v>
      </c>
      <c r="T249" s="123">
        <f t="shared" si="19"/>
        <v>832133.7699999999</v>
      </c>
      <c r="U249" s="107">
        <v>69</v>
      </c>
      <c r="V249" s="110">
        <v>407</v>
      </c>
      <c r="W249" s="120">
        <v>-43903.92</v>
      </c>
      <c r="X249" s="126"/>
      <c r="Y249" s="126">
        <v>-24695.9</v>
      </c>
      <c r="Z249" s="131">
        <v>1</v>
      </c>
      <c r="AA249" s="139">
        <v>832133.77</v>
      </c>
      <c r="AB249" s="139">
        <v>-43903.92</v>
      </c>
      <c r="AC249" s="139"/>
      <c r="AD249" s="139">
        <v>-24695.9</v>
      </c>
      <c r="AE249" s="155">
        <f t="shared" si="20"/>
        <v>0</v>
      </c>
      <c r="AF249" s="155">
        <f t="shared" si="21"/>
        <v>0</v>
      </c>
      <c r="AG249" s="156">
        <f t="shared" si="22"/>
        <v>0</v>
      </c>
      <c r="AH249" s="156">
        <f t="shared" si="23"/>
        <v>0</v>
      </c>
      <c r="AI249" s="142"/>
      <c r="AJ249" s="142"/>
      <c r="AK249" s="142"/>
      <c r="AL249" s="142"/>
      <c r="AM249" s="142"/>
      <c r="AN249" s="142"/>
    </row>
    <row r="250" spans="1:40" x14ac:dyDescent="0.25">
      <c r="A250" s="79">
        <v>5821</v>
      </c>
      <c r="B250" s="137" t="s">
        <v>8</v>
      </c>
      <c r="C250" s="102">
        <v>440903.67</v>
      </c>
      <c r="D250" s="102">
        <v>67536.23</v>
      </c>
      <c r="E250" s="100"/>
      <c r="F250" s="148">
        <v>2230</v>
      </c>
      <c r="G250" s="102">
        <v>5654.7</v>
      </c>
      <c r="H250" s="102">
        <v>361.6</v>
      </c>
      <c r="I250" s="102"/>
      <c r="J250" s="102">
        <v>21347.9</v>
      </c>
      <c r="K250" s="102">
        <v>1305</v>
      </c>
      <c r="L250" s="102">
        <v>52743.7</v>
      </c>
      <c r="M250" s="72">
        <f t="shared" si="18"/>
        <v>592082.79999999993</v>
      </c>
      <c r="N250" s="106"/>
      <c r="O250" s="106"/>
      <c r="P250" s="106">
        <v>8421.75</v>
      </c>
      <c r="Q250" s="106">
        <v>514.79999999999995</v>
      </c>
      <c r="R250" s="106">
        <v>16164</v>
      </c>
      <c r="S250" s="93">
        <v>681.42</v>
      </c>
      <c r="T250" s="123">
        <f t="shared" si="19"/>
        <v>617864.77</v>
      </c>
      <c r="U250" s="107">
        <v>72</v>
      </c>
      <c r="V250" s="110">
        <v>366</v>
      </c>
      <c r="W250" s="120">
        <v>-14061.66</v>
      </c>
      <c r="X250" s="126"/>
      <c r="Y250" s="126">
        <v>0</v>
      </c>
      <c r="Z250" s="131">
        <v>1</v>
      </c>
      <c r="AA250" s="139">
        <v>617864.77</v>
      </c>
      <c r="AB250" s="139">
        <v>-14061.66</v>
      </c>
      <c r="AC250" s="139"/>
      <c r="AD250" s="139">
        <v>0</v>
      </c>
      <c r="AE250" s="155">
        <f t="shared" si="20"/>
        <v>0</v>
      </c>
      <c r="AF250" s="155">
        <f t="shared" si="21"/>
        <v>0</v>
      </c>
      <c r="AG250" s="156">
        <f t="shared" si="22"/>
        <v>0</v>
      </c>
      <c r="AH250" s="156">
        <f t="shared" si="23"/>
        <v>0</v>
      </c>
      <c r="AI250" s="142"/>
      <c r="AJ250" s="142"/>
      <c r="AK250" s="142"/>
      <c r="AL250" s="142"/>
      <c r="AM250" s="142"/>
      <c r="AN250" s="142"/>
    </row>
    <row r="251" spans="1:40" x14ac:dyDescent="0.25">
      <c r="A251" s="79">
        <v>5822</v>
      </c>
      <c r="B251" s="137" t="s">
        <v>9</v>
      </c>
      <c r="C251" s="102">
        <v>12829493.210000001</v>
      </c>
      <c r="D251" s="102">
        <v>1491509.8</v>
      </c>
      <c r="E251" s="100"/>
      <c r="F251" s="148"/>
      <c r="G251" s="102">
        <v>894146.35</v>
      </c>
      <c r="H251" s="102">
        <v>124496.95</v>
      </c>
      <c r="I251" s="102"/>
      <c r="J251" s="102">
        <v>684056.64</v>
      </c>
      <c r="K251" s="102">
        <v>209805.9</v>
      </c>
      <c r="L251" s="102">
        <v>1531986.75</v>
      </c>
      <c r="M251" s="72">
        <f t="shared" si="18"/>
        <v>17765495.600000001</v>
      </c>
      <c r="N251" s="106">
        <v>26658.9</v>
      </c>
      <c r="O251" s="106">
        <v>487838.2</v>
      </c>
      <c r="P251" s="106">
        <v>1137375.1000000001</v>
      </c>
      <c r="Q251" s="106">
        <v>169489.4</v>
      </c>
      <c r="R251" s="106">
        <v>639524.65</v>
      </c>
      <c r="S251" s="93">
        <v>115373.7</v>
      </c>
      <c r="T251" s="123">
        <f t="shared" si="19"/>
        <v>20341755.549999997</v>
      </c>
      <c r="U251" s="107">
        <v>73</v>
      </c>
      <c r="V251" s="110">
        <v>10258</v>
      </c>
      <c r="W251" s="146">
        <v>-528323.68999999994</v>
      </c>
      <c r="X251" s="126"/>
      <c r="Y251" s="126">
        <v>-3170.58</v>
      </c>
      <c r="Z251" s="131">
        <v>1</v>
      </c>
      <c r="AA251" s="139">
        <v>20341755.550000001</v>
      </c>
      <c r="AB251" s="139">
        <v>-528323.68999999994</v>
      </c>
      <c r="AC251" s="139"/>
      <c r="AD251" s="139">
        <v>-3170.58</v>
      </c>
      <c r="AE251" s="155">
        <f t="shared" si="20"/>
        <v>0</v>
      </c>
      <c r="AF251" s="155">
        <f t="shared" si="21"/>
        <v>0</v>
      </c>
      <c r="AG251" s="156">
        <f t="shared" si="22"/>
        <v>0</v>
      </c>
      <c r="AH251" s="156">
        <f t="shared" si="23"/>
        <v>0</v>
      </c>
      <c r="AI251" s="142"/>
      <c r="AJ251" s="142"/>
      <c r="AK251" s="142"/>
      <c r="AL251" s="142"/>
      <c r="AM251" s="142"/>
      <c r="AN251" s="142"/>
    </row>
    <row r="252" spans="1:40" x14ac:dyDescent="0.25">
      <c r="A252" s="79">
        <v>5827</v>
      </c>
      <c r="B252" s="137" t="s">
        <v>10</v>
      </c>
      <c r="C252" s="102">
        <v>476185.3</v>
      </c>
      <c r="D252" s="102">
        <v>50197.19</v>
      </c>
      <c r="E252" s="100"/>
      <c r="F252" s="158">
        <v>1600</v>
      </c>
      <c r="G252" s="102">
        <v>5849.15</v>
      </c>
      <c r="H252" s="102">
        <v>1630.5</v>
      </c>
      <c r="I252" s="102"/>
      <c r="J252" s="102">
        <v>19238.439999999999</v>
      </c>
      <c r="K252" s="102">
        <v>1796.35</v>
      </c>
      <c r="L252" s="102">
        <v>41462.35</v>
      </c>
      <c r="M252" s="72">
        <f t="shared" si="18"/>
        <v>597959.27999999991</v>
      </c>
      <c r="N252" s="106"/>
      <c r="O252" s="106"/>
      <c r="P252" s="106">
        <v>109292.4</v>
      </c>
      <c r="Q252" s="106">
        <v>18140.900000000001</v>
      </c>
      <c r="R252" s="106">
        <v>6090.35</v>
      </c>
      <c r="S252" s="93">
        <v>847.16</v>
      </c>
      <c r="T252" s="123">
        <f t="shared" si="19"/>
        <v>732330.09</v>
      </c>
      <c r="U252" s="107">
        <v>78</v>
      </c>
      <c r="V252" s="110">
        <v>321</v>
      </c>
      <c r="W252" s="120">
        <v>-12646.72</v>
      </c>
      <c r="X252" s="126"/>
      <c r="Y252" s="126">
        <v>0</v>
      </c>
      <c r="Z252" s="131">
        <v>1</v>
      </c>
      <c r="AA252" s="139">
        <v>732330.09</v>
      </c>
      <c r="AB252" s="139">
        <v>-12646.72</v>
      </c>
      <c r="AC252" s="139"/>
      <c r="AD252" s="139">
        <v>0</v>
      </c>
      <c r="AE252" s="155">
        <f t="shared" si="20"/>
        <v>0</v>
      </c>
      <c r="AF252" s="155">
        <f t="shared" si="21"/>
        <v>0</v>
      </c>
      <c r="AG252" s="156">
        <f t="shared" si="22"/>
        <v>0</v>
      </c>
      <c r="AH252" s="156">
        <f t="shared" si="23"/>
        <v>0</v>
      </c>
      <c r="AI252" s="142"/>
      <c r="AJ252" s="142"/>
      <c r="AK252" s="142"/>
      <c r="AL252" s="142"/>
      <c r="AM252" s="142"/>
      <c r="AN252" s="142"/>
    </row>
    <row r="253" spans="1:40" x14ac:dyDescent="0.25">
      <c r="A253" s="79">
        <v>5828</v>
      </c>
      <c r="B253" s="137" t="s">
        <v>346</v>
      </c>
      <c r="C253" s="102">
        <v>197929.51</v>
      </c>
      <c r="D253" s="102">
        <v>25262.55</v>
      </c>
      <c r="E253" s="100"/>
      <c r="F253" s="148"/>
      <c r="G253" s="102">
        <v>271.75</v>
      </c>
      <c r="H253" s="102">
        <v>-20.45</v>
      </c>
      <c r="I253" s="102"/>
      <c r="J253" s="102">
        <v>72.45</v>
      </c>
      <c r="K253" s="102"/>
      <c r="L253" s="102">
        <v>24795.55</v>
      </c>
      <c r="M253" s="72">
        <f t="shared" si="18"/>
        <v>248311.36</v>
      </c>
      <c r="N253" s="106"/>
      <c r="O253" s="106"/>
      <c r="P253" s="106">
        <v>9900</v>
      </c>
      <c r="Q253" s="106"/>
      <c r="R253" s="106">
        <v>3774.05</v>
      </c>
      <c r="S253" s="93">
        <v>28.46</v>
      </c>
      <c r="T253" s="123">
        <f t="shared" si="19"/>
        <v>262013.86999999997</v>
      </c>
      <c r="U253" s="107">
        <v>82.5</v>
      </c>
      <c r="V253" s="110">
        <v>110</v>
      </c>
      <c r="W253" s="120">
        <v>-888.96</v>
      </c>
      <c r="X253" s="126"/>
      <c r="Y253" s="126">
        <v>0</v>
      </c>
      <c r="Z253" s="131">
        <v>1.5</v>
      </c>
      <c r="AA253" s="139">
        <v>262013.87</v>
      </c>
      <c r="AB253" s="139">
        <v>-888.96</v>
      </c>
      <c r="AC253" s="139"/>
      <c r="AD253" s="139">
        <v>0</v>
      </c>
      <c r="AE253" s="155">
        <f t="shared" si="20"/>
        <v>0</v>
      </c>
      <c r="AF253" s="155">
        <f t="shared" si="21"/>
        <v>0</v>
      </c>
      <c r="AG253" s="156">
        <f t="shared" si="22"/>
        <v>0</v>
      </c>
      <c r="AH253" s="156">
        <f t="shared" si="23"/>
        <v>0</v>
      </c>
      <c r="AI253" s="142"/>
      <c r="AJ253" s="142"/>
      <c r="AK253" s="142"/>
      <c r="AL253" s="142"/>
      <c r="AM253" s="142"/>
      <c r="AN253" s="142"/>
    </row>
    <row r="254" spans="1:40" x14ac:dyDescent="0.25">
      <c r="A254" s="79">
        <v>5830</v>
      </c>
      <c r="B254" s="137" t="s">
        <v>11</v>
      </c>
      <c r="C254" s="102">
        <v>770136.67</v>
      </c>
      <c r="D254" s="102">
        <v>70242.47</v>
      </c>
      <c r="E254" s="100"/>
      <c r="F254" s="148"/>
      <c r="G254" s="102">
        <v>10820.95</v>
      </c>
      <c r="H254" s="102">
        <v>447.9</v>
      </c>
      <c r="I254" s="102"/>
      <c r="J254" s="102">
        <v>12123.73</v>
      </c>
      <c r="K254" s="102">
        <v>441.2</v>
      </c>
      <c r="L254" s="102">
        <v>61174.8</v>
      </c>
      <c r="M254" s="72">
        <f t="shared" si="18"/>
        <v>925387.72</v>
      </c>
      <c r="N254" s="106">
        <v>8196.65</v>
      </c>
      <c r="O254" s="106">
        <v>19364.3</v>
      </c>
      <c r="P254" s="106">
        <v>50741.35</v>
      </c>
      <c r="Q254" s="106">
        <v>9204.1</v>
      </c>
      <c r="R254" s="106">
        <v>54388.3</v>
      </c>
      <c r="S254" s="93">
        <v>1276.33</v>
      </c>
      <c r="T254" s="123">
        <f t="shared" si="19"/>
        <v>1068558.75</v>
      </c>
      <c r="U254" s="107">
        <v>75</v>
      </c>
      <c r="V254" s="110">
        <v>500</v>
      </c>
      <c r="W254" s="120">
        <v>-5067.7700000000004</v>
      </c>
      <c r="X254" s="126"/>
      <c r="Y254" s="126">
        <v>-51.36</v>
      </c>
      <c r="Z254" s="131">
        <v>1</v>
      </c>
      <c r="AA254" s="139">
        <v>1068558.75</v>
      </c>
      <c r="AB254" s="139">
        <v>-5067.7700000000004</v>
      </c>
      <c r="AC254" s="139"/>
      <c r="AD254" s="139">
        <v>-51.36</v>
      </c>
      <c r="AE254" s="155">
        <f t="shared" si="20"/>
        <v>0</v>
      </c>
      <c r="AF254" s="155">
        <f t="shared" si="21"/>
        <v>0</v>
      </c>
      <c r="AG254" s="156">
        <f t="shared" si="22"/>
        <v>0</v>
      </c>
      <c r="AH254" s="156">
        <f t="shared" si="23"/>
        <v>0</v>
      </c>
      <c r="AI254" s="142"/>
      <c r="AJ254" s="142"/>
      <c r="AK254" s="142"/>
      <c r="AL254" s="142"/>
      <c r="AM254" s="142"/>
      <c r="AN254" s="142"/>
    </row>
    <row r="255" spans="1:40" x14ac:dyDescent="0.25">
      <c r="A255" s="79">
        <v>5831</v>
      </c>
      <c r="B255" s="137" t="s">
        <v>335</v>
      </c>
      <c r="C255" s="102">
        <v>4289158.5</v>
      </c>
      <c r="D255" s="102">
        <v>665433.98</v>
      </c>
      <c r="E255" s="100"/>
      <c r="F255" s="148"/>
      <c r="G255" s="102">
        <v>122619.45</v>
      </c>
      <c r="H255" s="102">
        <v>29475.9</v>
      </c>
      <c r="I255" s="102"/>
      <c r="J255" s="102">
        <v>163886.23000000001</v>
      </c>
      <c r="K255" s="102">
        <v>24539.599999999999</v>
      </c>
      <c r="L255" s="102">
        <v>298821.5</v>
      </c>
      <c r="M255" s="72">
        <f t="shared" si="18"/>
        <v>5593935.1600000011</v>
      </c>
      <c r="N255" s="106">
        <v>21377.35</v>
      </c>
      <c r="O255" s="106">
        <v>190844.4</v>
      </c>
      <c r="P255" s="106">
        <v>278818.25</v>
      </c>
      <c r="Q255" s="106">
        <v>41332.51</v>
      </c>
      <c r="R255" s="106">
        <v>382124.95</v>
      </c>
      <c r="S255" s="93">
        <v>17226.64</v>
      </c>
      <c r="T255" s="123">
        <f t="shared" si="19"/>
        <v>6525659.2600000007</v>
      </c>
      <c r="U255" s="107">
        <v>70.5</v>
      </c>
      <c r="V255" s="110">
        <v>3349</v>
      </c>
      <c r="W255" s="120">
        <v>-137134.32</v>
      </c>
      <c r="X255" s="126"/>
      <c r="Y255" s="126">
        <v>-591.34</v>
      </c>
      <c r="Z255" s="131">
        <v>0.6</v>
      </c>
      <c r="AA255" s="139">
        <v>6525659.2599999998</v>
      </c>
      <c r="AB255" s="139">
        <v>-137134.32</v>
      </c>
      <c r="AC255" s="139"/>
      <c r="AD255" s="139">
        <v>-591.34</v>
      </c>
      <c r="AE255" s="155">
        <f t="shared" si="20"/>
        <v>0</v>
      </c>
      <c r="AF255" s="155">
        <f t="shared" si="21"/>
        <v>0</v>
      </c>
      <c r="AG255" s="156">
        <f t="shared" si="22"/>
        <v>0</v>
      </c>
      <c r="AH255" s="156">
        <f t="shared" si="23"/>
        <v>0</v>
      </c>
      <c r="AI255" s="142"/>
      <c r="AJ255" s="142"/>
      <c r="AK255" s="142"/>
      <c r="AL255" s="142"/>
      <c r="AM255" s="142"/>
      <c r="AN255" s="142"/>
    </row>
    <row r="256" spans="1:40" x14ac:dyDescent="0.25">
      <c r="A256" s="79">
        <v>5841</v>
      </c>
      <c r="B256" s="137" t="s">
        <v>12</v>
      </c>
      <c r="C256" s="102">
        <v>5416937.2300000004</v>
      </c>
      <c r="D256" s="102">
        <v>1679946.55</v>
      </c>
      <c r="E256" s="100"/>
      <c r="F256" s="148"/>
      <c r="G256" s="102">
        <v>141500.65</v>
      </c>
      <c r="H256" s="102">
        <v>20399.7</v>
      </c>
      <c r="I256" s="102">
        <v>607555.07999999996</v>
      </c>
      <c r="J256" s="102">
        <v>395554.33</v>
      </c>
      <c r="K256" s="102">
        <v>23339.8</v>
      </c>
      <c r="L256" s="102">
        <v>1535980.65</v>
      </c>
      <c r="M256" s="72">
        <f t="shared" si="18"/>
        <v>9821213.9900000002</v>
      </c>
      <c r="N256" s="106">
        <v>4103.45</v>
      </c>
      <c r="O256" s="106">
        <v>443777</v>
      </c>
      <c r="P256" s="106">
        <v>796748.95</v>
      </c>
      <c r="Q256" s="106">
        <v>7461.84</v>
      </c>
      <c r="R256" s="106">
        <v>545825.94999999995</v>
      </c>
      <c r="S256" s="93">
        <v>18337.18</v>
      </c>
      <c r="T256" s="123">
        <f t="shared" si="19"/>
        <v>11637468.359999998</v>
      </c>
      <c r="U256" s="107">
        <v>81.5</v>
      </c>
      <c r="V256" s="110">
        <v>3549</v>
      </c>
      <c r="W256" s="120">
        <v>-292514.46000000002</v>
      </c>
      <c r="X256" s="126"/>
      <c r="Y256" s="126">
        <v>-7607.52</v>
      </c>
      <c r="Z256" s="131">
        <v>1.5</v>
      </c>
      <c r="AA256" s="139">
        <v>11637468.359999999</v>
      </c>
      <c r="AB256" s="139">
        <v>-292514.46000000002</v>
      </c>
      <c r="AC256" s="139"/>
      <c r="AD256" s="139">
        <v>-7607.52</v>
      </c>
      <c r="AE256" s="155">
        <f t="shared" si="20"/>
        <v>0</v>
      </c>
      <c r="AF256" s="155">
        <f t="shared" si="21"/>
        <v>0</v>
      </c>
      <c r="AG256" s="156">
        <f t="shared" si="22"/>
        <v>0</v>
      </c>
      <c r="AH256" s="156">
        <f t="shared" si="23"/>
        <v>0</v>
      </c>
      <c r="AI256" s="142"/>
      <c r="AJ256" s="142"/>
      <c r="AK256" s="142"/>
      <c r="AL256" s="142"/>
      <c r="AM256" s="142"/>
      <c r="AN256" s="142"/>
    </row>
    <row r="257" spans="1:40" x14ac:dyDescent="0.25">
      <c r="A257" s="79">
        <v>5842</v>
      </c>
      <c r="B257" s="137" t="s">
        <v>13</v>
      </c>
      <c r="C257" s="102">
        <v>799106.09</v>
      </c>
      <c r="D257" s="102">
        <v>203574.74</v>
      </c>
      <c r="E257" s="100"/>
      <c r="F257" s="148"/>
      <c r="G257" s="102">
        <v>72791.3</v>
      </c>
      <c r="H257" s="102">
        <v>3101.85</v>
      </c>
      <c r="I257" s="102">
        <v>20057.8</v>
      </c>
      <c r="J257" s="102">
        <v>10197.969999999999</v>
      </c>
      <c r="K257" s="102">
        <v>916.35</v>
      </c>
      <c r="L257" s="102">
        <v>143473.25</v>
      </c>
      <c r="M257" s="72">
        <f t="shared" si="18"/>
        <v>1253219.3500000001</v>
      </c>
      <c r="N257" s="106"/>
      <c r="O257" s="106">
        <v>27713.5</v>
      </c>
      <c r="P257" s="106">
        <v>26823.7</v>
      </c>
      <c r="Q257" s="106"/>
      <c r="R257" s="106">
        <v>32625.15</v>
      </c>
      <c r="S257" s="93">
        <v>8595.82</v>
      </c>
      <c r="T257" s="123">
        <f t="shared" si="19"/>
        <v>1348977.52</v>
      </c>
      <c r="U257" s="107">
        <v>81</v>
      </c>
      <c r="V257" s="110">
        <v>534</v>
      </c>
      <c r="W257" s="120">
        <v>-3160.77</v>
      </c>
      <c r="X257" s="126"/>
      <c r="Y257" s="126">
        <v>-310.87</v>
      </c>
      <c r="Z257" s="131">
        <v>1.5</v>
      </c>
      <c r="AA257" s="139">
        <v>1348977.52</v>
      </c>
      <c r="AB257" s="139">
        <v>-3160.77</v>
      </c>
      <c r="AC257" s="139"/>
      <c r="AD257" s="139">
        <v>-310.87</v>
      </c>
      <c r="AE257" s="155">
        <f t="shared" si="20"/>
        <v>0</v>
      </c>
      <c r="AF257" s="155">
        <f t="shared" si="21"/>
        <v>0</v>
      </c>
      <c r="AG257" s="156">
        <f t="shared" si="22"/>
        <v>0</v>
      </c>
      <c r="AH257" s="156">
        <f t="shared" si="23"/>
        <v>0</v>
      </c>
      <c r="AI257" s="142"/>
      <c r="AJ257" s="142"/>
      <c r="AK257" s="142"/>
      <c r="AL257" s="142"/>
      <c r="AM257" s="142"/>
      <c r="AN257" s="142"/>
    </row>
    <row r="258" spans="1:40" x14ac:dyDescent="0.25">
      <c r="A258" s="79">
        <v>5843</v>
      </c>
      <c r="B258" s="137" t="s">
        <v>14</v>
      </c>
      <c r="C258" s="102">
        <v>2530411.77</v>
      </c>
      <c r="D258" s="102">
        <v>2017292.41</v>
      </c>
      <c r="E258" s="100"/>
      <c r="F258" s="148"/>
      <c r="G258" s="102">
        <v>94731.85</v>
      </c>
      <c r="H258" s="102">
        <v>20258.849999999999</v>
      </c>
      <c r="I258" s="102">
        <v>1583236.52</v>
      </c>
      <c r="J258" s="102">
        <v>87280.53</v>
      </c>
      <c r="K258" s="102">
        <v>37320.050000000003</v>
      </c>
      <c r="L258" s="102">
        <v>1215783.6000000001</v>
      </c>
      <c r="M258" s="72">
        <f t="shared" si="18"/>
        <v>7586315.5799999982</v>
      </c>
      <c r="N258" s="106">
        <v>10483.35</v>
      </c>
      <c r="O258" s="106">
        <v>574714.4</v>
      </c>
      <c r="P258" s="106">
        <v>746902.4</v>
      </c>
      <c r="Q258" s="106">
        <v>22904.38</v>
      </c>
      <c r="R258" s="106">
        <v>995117.3</v>
      </c>
      <c r="S258" s="93">
        <v>13024.09</v>
      </c>
      <c r="T258" s="123">
        <f t="shared" si="19"/>
        <v>9949461.5</v>
      </c>
      <c r="U258" s="107">
        <v>74</v>
      </c>
      <c r="V258" s="110">
        <v>862</v>
      </c>
      <c r="W258" s="120">
        <v>-12741.46</v>
      </c>
      <c r="X258" s="126"/>
      <c r="Y258" s="126">
        <v>-19721.29</v>
      </c>
      <c r="Z258" s="131">
        <v>1.5</v>
      </c>
      <c r="AA258" s="139">
        <v>9949461.5</v>
      </c>
      <c r="AB258" s="139">
        <v>-12741.46</v>
      </c>
      <c r="AC258" s="139"/>
      <c r="AD258" s="139">
        <v>-19721.29</v>
      </c>
      <c r="AE258" s="155">
        <f t="shared" si="20"/>
        <v>0</v>
      </c>
      <c r="AF258" s="155">
        <f t="shared" si="21"/>
        <v>0</v>
      </c>
      <c r="AG258" s="156">
        <f t="shared" si="22"/>
        <v>0</v>
      </c>
      <c r="AH258" s="156">
        <f t="shared" si="23"/>
        <v>0</v>
      </c>
      <c r="AI258" s="142"/>
      <c r="AJ258" s="142"/>
      <c r="AK258" s="142"/>
      <c r="AL258" s="142"/>
      <c r="AM258" s="142"/>
      <c r="AN258" s="142"/>
    </row>
    <row r="259" spans="1:40" x14ac:dyDescent="0.25">
      <c r="A259" s="79">
        <v>5851</v>
      </c>
      <c r="B259" s="137" t="s">
        <v>15</v>
      </c>
      <c r="C259" s="102">
        <v>930196.21</v>
      </c>
      <c r="D259" s="102">
        <v>183629.47</v>
      </c>
      <c r="E259" s="100"/>
      <c r="F259" s="148"/>
      <c r="G259" s="102">
        <v>69805.100000000006</v>
      </c>
      <c r="H259" s="102">
        <v>6883</v>
      </c>
      <c r="I259" s="102">
        <v>16716.099999999999</v>
      </c>
      <c r="J259" s="102">
        <v>43367.31</v>
      </c>
      <c r="K259" s="102">
        <v>23465</v>
      </c>
      <c r="L259" s="102">
        <v>243654.85</v>
      </c>
      <c r="M259" s="72">
        <f t="shared" si="18"/>
        <v>1517717.0400000003</v>
      </c>
      <c r="N259" s="106">
        <v>59074.75</v>
      </c>
      <c r="O259" s="106">
        <v>46126.7</v>
      </c>
      <c r="P259" s="106">
        <v>25826.55</v>
      </c>
      <c r="Q259" s="106">
        <v>1194.1500000000001</v>
      </c>
      <c r="R259" s="106"/>
      <c r="S259" s="93">
        <v>8685.86</v>
      </c>
      <c r="T259" s="123">
        <f t="shared" si="19"/>
        <v>1658625.0500000003</v>
      </c>
      <c r="U259" s="107">
        <v>60</v>
      </c>
      <c r="V259" s="110">
        <v>430</v>
      </c>
      <c r="W259" s="120">
        <v>-11973.54</v>
      </c>
      <c r="X259" s="126"/>
      <c r="Y259" s="126">
        <v>-916.92</v>
      </c>
      <c r="Z259" s="131">
        <v>1.1000000000000001</v>
      </c>
      <c r="AA259" s="139">
        <v>1658625.05</v>
      </c>
      <c r="AB259" s="139">
        <v>-11973.54</v>
      </c>
      <c r="AC259" s="139"/>
      <c r="AD259" s="139">
        <v>-916.92</v>
      </c>
      <c r="AE259" s="155">
        <f t="shared" si="20"/>
        <v>0</v>
      </c>
      <c r="AF259" s="155">
        <f t="shared" si="21"/>
        <v>0</v>
      </c>
      <c r="AG259" s="156">
        <f t="shared" si="22"/>
        <v>0</v>
      </c>
      <c r="AH259" s="156">
        <f t="shared" si="23"/>
        <v>0</v>
      </c>
      <c r="AI259" s="142"/>
      <c r="AJ259" s="142"/>
      <c r="AK259" s="142"/>
      <c r="AL259" s="142"/>
      <c r="AM259" s="142"/>
      <c r="AN259" s="142"/>
    </row>
    <row r="260" spans="1:40" x14ac:dyDescent="0.25">
      <c r="A260" s="79">
        <v>5852</v>
      </c>
      <c r="B260" s="137" t="s">
        <v>16</v>
      </c>
      <c r="C260" s="102">
        <v>1309627.01</v>
      </c>
      <c r="D260" s="102">
        <v>456448.24</v>
      </c>
      <c r="E260" s="100"/>
      <c r="F260" s="148"/>
      <c r="G260" s="102">
        <v>5749.5</v>
      </c>
      <c r="H260" s="102">
        <v>2868.1</v>
      </c>
      <c r="I260" s="102">
        <v>221080.95</v>
      </c>
      <c r="J260" s="102">
        <v>39511.160000000003</v>
      </c>
      <c r="K260" s="102">
        <v>7060.35</v>
      </c>
      <c r="L260" s="102">
        <v>143108.9</v>
      </c>
      <c r="M260" s="72">
        <f t="shared" si="18"/>
        <v>2185454.21</v>
      </c>
      <c r="N260" s="106">
        <v>9375.5499999999993</v>
      </c>
      <c r="O260" s="106">
        <v>-3500</v>
      </c>
      <c r="P260" s="106">
        <v>162199.95000000001</v>
      </c>
      <c r="Q260" s="106">
        <v>9680</v>
      </c>
      <c r="R260" s="106">
        <v>176858.35</v>
      </c>
      <c r="S260" s="93">
        <v>976.05</v>
      </c>
      <c r="T260" s="123">
        <f t="shared" si="19"/>
        <v>2541044.11</v>
      </c>
      <c r="U260" s="107">
        <v>62</v>
      </c>
      <c r="V260" s="110">
        <v>515</v>
      </c>
      <c r="W260" s="120">
        <v>-29844.94</v>
      </c>
      <c r="X260" s="126"/>
      <c r="Y260" s="126">
        <v>-66495.509999999995</v>
      </c>
      <c r="Z260" s="131">
        <v>0.75</v>
      </c>
      <c r="AA260" s="139">
        <v>2541044.11</v>
      </c>
      <c r="AB260" s="139">
        <v>-29844.94</v>
      </c>
      <c r="AC260" s="139"/>
      <c r="AD260" s="139">
        <v>-66495.509999999995</v>
      </c>
      <c r="AE260" s="155">
        <f t="shared" si="20"/>
        <v>0</v>
      </c>
      <c r="AF260" s="155">
        <f t="shared" si="21"/>
        <v>0</v>
      </c>
      <c r="AG260" s="156">
        <f t="shared" si="22"/>
        <v>0</v>
      </c>
      <c r="AH260" s="156">
        <f t="shared" si="23"/>
        <v>0</v>
      </c>
      <c r="AI260" s="142"/>
      <c r="AJ260" s="142"/>
      <c r="AK260" s="142"/>
      <c r="AL260" s="142"/>
      <c r="AM260" s="142"/>
      <c r="AN260" s="142"/>
    </row>
    <row r="261" spans="1:40" x14ac:dyDescent="0.25">
      <c r="A261" s="79">
        <v>5853</v>
      </c>
      <c r="B261" s="138" t="s">
        <v>17</v>
      </c>
      <c r="C261" s="144">
        <v>2154155.75</v>
      </c>
      <c r="D261" s="102">
        <v>427403.4</v>
      </c>
      <c r="E261" s="100"/>
      <c r="F261" s="148"/>
      <c r="G261" s="102">
        <v>36424.5</v>
      </c>
      <c r="H261" s="102">
        <v>5322</v>
      </c>
      <c r="I261" s="102">
        <v>305622.55</v>
      </c>
      <c r="J261" s="102">
        <v>22948.99</v>
      </c>
      <c r="K261" s="102">
        <v>12241.2</v>
      </c>
      <c r="L261" s="102">
        <v>216377.5</v>
      </c>
      <c r="M261" s="72">
        <f t="shared" si="18"/>
        <v>3180495.89</v>
      </c>
      <c r="N261" s="106">
        <v>82707.899999999994</v>
      </c>
      <c r="O261" s="106">
        <v>49723.4</v>
      </c>
      <c r="P261" s="106">
        <v>262434.90000000002</v>
      </c>
      <c r="Q261" s="106">
        <v>11620.92</v>
      </c>
      <c r="R261" s="106">
        <v>209867.1</v>
      </c>
      <c r="S261" s="93">
        <v>4728.3</v>
      </c>
      <c r="T261" s="123">
        <f t="shared" si="19"/>
        <v>3801578.4099999997</v>
      </c>
      <c r="U261" s="107">
        <v>71</v>
      </c>
      <c r="V261" s="110">
        <v>773</v>
      </c>
      <c r="W261" s="120">
        <v>-37360.03</v>
      </c>
      <c r="X261" s="126"/>
      <c r="Y261" s="126">
        <v>-956.95</v>
      </c>
      <c r="Z261" s="131">
        <v>1</v>
      </c>
      <c r="AA261" s="139">
        <v>3801578.41</v>
      </c>
      <c r="AB261" s="139">
        <v>-37360.03</v>
      </c>
      <c r="AC261" s="139"/>
      <c r="AD261" s="139">
        <v>-956.95</v>
      </c>
      <c r="AE261" s="155">
        <f t="shared" si="20"/>
        <v>0</v>
      </c>
      <c r="AF261" s="155">
        <f t="shared" si="21"/>
        <v>0</v>
      </c>
      <c r="AG261" s="156">
        <f t="shared" si="22"/>
        <v>0</v>
      </c>
      <c r="AH261" s="156">
        <f t="shared" si="23"/>
        <v>0</v>
      </c>
      <c r="AI261" s="142"/>
      <c r="AJ261" s="142"/>
      <c r="AK261" s="142"/>
      <c r="AL261" s="142"/>
      <c r="AM261" s="142"/>
      <c r="AN261" s="142"/>
    </row>
    <row r="262" spans="1:40" x14ac:dyDescent="0.25">
      <c r="A262" s="79">
        <v>5854</v>
      </c>
      <c r="B262" s="138" t="s">
        <v>18</v>
      </c>
      <c r="C262" s="102">
        <v>964213.34</v>
      </c>
      <c r="D262" s="102">
        <v>153504.89000000001</v>
      </c>
      <c r="E262" s="100"/>
      <c r="F262" s="148"/>
      <c r="G262" s="102">
        <v>6546.75</v>
      </c>
      <c r="H262" s="102">
        <v>1896.35</v>
      </c>
      <c r="I262" s="102"/>
      <c r="J262" s="102">
        <v>16366.43</v>
      </c>
      <c r="K262" s="102">
        <v>2158.9</v>
      </c>
      <c r="L262" s="102">
        <v>114438.55</v>
      </c>
      <c r="M262" s="72">
        <f t="shared" ref="M262:M314" si="24">SUM(C262:L262)</f>
        <v>1259125.21</v>
      </c>
      <c r="N262" s="106">
        <v>42212.55</v>
      </c>
      <c r="O262" s="106"/>
      <c r="P262" s="106">
        <v>8626.4</v>
      </c>
      <c r="Q262" s="106"/>
      <c r="R262" s="106">
        <v>36756.15</v>
      </c>
      <c r="S262" s="93">
        <v>956.28</v>
      </c>
      <c r="T262" s="123">
        <f t="shared" si="19"/>
        <v>1347676.5899999999</v>
      </c>
      <c r="U262" s="107">
        <v>80</v>
      </c>
      <c r="V262" s="110">
        <v>416</v>
      </c>
      <c r="W262" s="120">
        <v>-1105.19</v>
      </c>
      <c r="X262" s="126"/>
      <c r="Y262" s="126">
        <v>-352.74</v>
      </c>
      <c r="Z262" s="131">
        <v>1.5</v>
      </c>
      <c r="AA262" s="139">
        <v>1347676.59</v>
      </c>
      <c r="AB262" s="139">
        <v>-1105.19</v>
      </c>
      <c r="AC262" s="139"/>
      <c r="AD262" s="139">
        <v>-352.74</v>
      </c>
      <c r="AE262" s="155">
        <f t="shared" si="20"/>
        <v>0</v>
      </c>
      <c r="AF262" s="155">
        <f t="shared" si="21"/>
        <v>0</v>
      </c>
      <c r="AG262" s="156">
        <f t="shared" si="22"/>
        <v>0</v>
      </c>
      <c r="AH262" s="156">
        <f t="shared" si="23"/>
        <v>0</v>
      </c>
      <c r="AI262" s="142"/>
      <c r="AJ262" s="142"/>
      <c r="AK262" s="142"/>
      <c r="AL262" s="142"/>
      <c r="AM262" s="142"/>
      <c r="AN262" s="142"/>
    </row>
    <row r="263" spans="1:40" x14ac:dyDescent="0.25">
      <c r="A263" s="79">
        <v>5855</v>
      </c>
      <c r="B263" s="138" t="s">
        <v>19</v>
      </c>
      <c r="C263" s="102">
        <v>2549648.9</v>
      </c>
      <c r="D263" s="102">
        <v>779317.08</v>
      </c>
      <c r="E263" s="100"/>
      <c r="F263" s="148"/>
      <c r="G263" s="102">
        <v>58963.85</v>
      </c>
      <c r="H263" s="102">
        <v>30413</v>
      </c>
      <c r="I263" s="102">
        <v>758620.05</v>
      </c>
      <c r="J263" s="102">
        <v>41220.51</v>
      </c>
      <c r="K263" s="102">
        <v>16418.5</v>
      </c>
      <c r="L263" s="102">
        <v>370645.7</v>
      </c>
      <c r="M263" s="72">
        <f t="shared" si="24"/>
        <v>4605247.59</v>
      </c>
      <c r="N263" s="106">
        <v>1358.65</v>
      </c>
      <c r="O263" s="106"/>
      <c r="P263" s="106">
        <v>480920</v>
      </c>
      <c r="Q263" s="106"/>
      <c r="R263" s="106">
        <v>186622.65</v>
      </c>
      <c r="S263" s="93">
        <v>10123.01</v>
      </c>
      <c r="T263" s="123">
        <f t="shared" ref="T263:T315" si="25">SUM(M263:S263)</f>
        <v>5284271.9000000004</v>
      </c>
      <c r="U263" s="107">
        <v>49</v>
      </c>
      <c r="V263" s="110">
        <v>634</v>
      </c>
      <c r="W263" s="120">
        <v>-127.1</v>
      </c>
      <c r="X263" s="126"/>
      <c r="Y263" s="126">
        <v>-24720.01</v>
      </c>
      <c r="Z263" s="131">
        <v>1</v>
      </c>
      <c r="AA263" s="139">
        <v>5284271.9000000004</v>
      </c>
      <c r="AB263" s="139">
        <v>-127.1</v>
      </c>
      <c r="AC263" s="139"/>
      <c r="AD263" s="139">
        <v>-24720.01</v>
      </c>
      <c r="AE263" s="155">
        <f t="shared" si="20"/>
        <v>0</v>
      </c>
      <c r="AF263" s="155">
        <f t="shared" si="21"/>
        <v>0</v>
      </c>
      <c r="AG263" s="156">
        <f t="shared" si="22"/>
        <v>0</v>
      </c>
      <c r="AH263" s="156">
        <f t="shared" si="23"/>
        <v>0</v>
      </c>
      <c r="AI263" s="142"/>
      <c r="AJ263" s="142"/>
      <c r="AK263" s="142"/>
      <c r="AL263" s="142"/>
      <c r="AM263" s="142"/>
      <c r="AN263" s="142"/>
    </row>
    <row r="264" spans="1:40" x14ac:dyDescent="0.25">
      <c r="A264" s="79">
        <v>5856</v>
      </c>
      <c r="B264" s="138" t="s">
        <v>20</v>
      </c>
      <c r="C264" s="144">
        <v>1980781.57</v>
      </c>
      <c r="D264" s="102">
        <v>311683.90000000002</v>
      </c>
      <c r="E264" s="100"/>
      <c r="F264" s="148"/>
      <c r="G264" s="102">
        <v>13507.15</v>
      </c>
      <c r="H264" s="102">
        <v>2463.85</v>
      </c>
      <c r="I264" s="102">
        <v>289067.8</v>
      </c>
      <c r="J264" s="102">
        <v>22811.4</v>
      </c>
      <c r="K264" s="102">
        <v>2840.1</v>
      </c>
      <c r="L264" s="102">
        <v>253354.75</v>
      </c>
      <c r="M264" s="72">
        <f t="shared" si="24"/>
        <v>2876510.52</v>
      </c>
      <c r="N264" s="106">
        <v>6571.75</v>
      </c>
      <c r="O264" s="106">
        <v>11110.6</v>
      </c>
      <c r="P264" s="106">
        <v>215233.5</v>
      </c>
      <c r="Q264" s="106">
        <v>221.8</v>
      </c>
      <c r="R264" s="106">
        <v>239416.85</v>
      </c>
      <c r="S264" s="93">
        <v>1808.91</v>
      </c>
      <c r="T264" s="123">
        <f t="shared" si="25"/>
        <v>3350873.93</v>
      </c>
      <c r="U264" s="107">
        <v>66.5</v>
      </c>
      <c r="V264" s="110">
        <v>753</v>
      </c>
      <c r="W264" s="120">
        <v>-11108.16</v>
      </c>
      <c r="X264" s="126"/>
      <c r="Y264" s="126">
        <v>-1328.98</v>
      </c>
      <c r="Z264" s="131">
        <v>1.3</v>
      </c>
      <c r="AA264" s="139">
        <v>3350873.93</v>
      </c>
      <c r="AB264" s="139">
        <v>-11108.16</v>
      </c>
      <c r="AC264" s="139"/>
      <c r="AD264" s="139">
        <v>-1328.98</v>
      </c>
      <c r="AE264" s="155">
        <f t="shared" ref="AE264:AE314" si="26">+T264-AA264</f>
        <v>0</v>
      </c>
      <c r="AF264" s="155">
        <f t="shared" ref="AF264:AF314" si="27">+AB264-W264</f>
        <v>0</v>
      </c>
      <c r="AG264" s="156">
        <f t="shared" ref="AG264:AG314" si="28">+AC264-X264</f>
        <v>0</v>
      </c>
      <c r="AH264" s="156">
        <f t="shared" ref="AH264:AH314" si="29">+AD264-Y264</f>
        <v>0</v>
      </c>
      <c r="AI264" s="142"/>
      <c r="AJ264" s="142"/>
      <c r="AK264" s="142"/>
      <c r="AL264" s="142"/>
      <c r="AM264" s="142"/>
      <c r="AN264" s="142"/>
    </row>
    <row r="265" spans="1:40" x14ac:dyDescent="0.25">
      <c r="A265" s="79">
        <v>5857</v>
      </c>
      <c r="B265" s="138" t="s">
        <v>21</v>
      </c>
      <c r="C265" s="102">
        <v>4569153.16</v>
      </c>
      <c r="D265" s="102">
        <v>690910.33</v>
      </c>
      <c r="E265" s="100"/>
      <c r="F265" s="148"/>
      <c r="G265" s="102">
        <v>19246.150000000001</v>
      </c>
      <c r="H265" s="102">
        <v>8907.1</v>
      </c>
      <c r="I265" s="102"/>
      <c r="J265" s="102">
        <v>35675.550000000003</v>
      </c>
      <c r="K265" s="102">
        <v>21221.55</v>
      </c>
      <c r="L265" s="102">
        <v>420306.65</v>
      </c>
      <c r="M265" s="72">
        <f t="shared" si="24"/>
        <v>5765420.4900000002</v>
      </c>
      <c r="N265" s="106">
        <v>86130.95</v>
      </c>
      <c r="O265" s="106"/>
      <c r="P265" s="106">
        <v>249526.39999999999</v>
      </c>
      <c r="Q265" s="106"/>
      <c r="R265" s="106">
        <v>190326.55</v>
      </c>
      <c r="S265" s="93">
        <v>3188.7</v>
      </c>
      <c r="T265" s="123">
        <f t="shared" si="25"/>
        <v>6294593.0900000008</v>
      </c>
      <c r="U265" s="107">
        <v>64.5</v>
      </c>
      <c r="V265" s="110">
        <v>1438</v>
      </c>
      <c r="W265" s="120">
        <v>-35827.82</v>
      </c>
      <c r="X265" s="126"/>
      <c r="Y265" s="126">
        <v>-888.64</v>
      </c>
      <c r="Z265" s="131">
        <v>1</v>
      </c>
      <c r="AA265" s="139">
        <v>6294593.0899999999</v>
      </c>
      <c r="AB265" s="139">
        <v>-35827.82</v>
      </c>
      <c r="AC265" s="139"/>
      <c r="AD265" s="139">
        <v>-888.64</v>
      </c>
      <c r="AE265" s="155">
        <f t="shared" si="26"/>
        <v>0</v>
      </c>
      <c r="AF265" s="155">
        <f t="shared" si="27"/>
        <v>0</v>
      </c>
      <c r="AG265" s="156">
        <f t="shared" si="28"/>
        <v>0</v>
      </c>
      <c r="AH265" s="156">
        <f t="shared" si="29"/>
        <v>0</v>
      </c>
      <c r="AI265" s="142"/>
      <c r="AJ265" s="142"/>
      <c r="AK265" s="142"/>
      <c r="AL265" s="142"/>
      <c r="AM265" s="142"/>
      <c r="AN265" s="142"/>
    </row>
    <row r="266" spans="1:40" x14ac:dyDescent="0.25">
      <c r="A266" s="79">
        <v>5858</v>
      </c>
      <c r="B266" s="138" t="s">
        <v>22</v>
      </c>
      <c r="C266" s="102">
        <v>1586703.57</v>
      </c>
      <c r="D266" s="102">
        <v>337318.48</v>
      </c>
      <c r="E266" s="100"/>
      <c r="F266" s="148"/>
      <c r="G266" s="102">
        <v>14113.95</v>
      </c>
      <c r="H266" s="102">
        <v>271.5</v>
      </c>
      <c r="I266" s="102">
        <v>26062.26</v>
      </c>
      <c r="J266" s="102">
        <v>134330.93</v>
      </c>
      <c r="K266" s="102">
        <v>1653.9</v>
      </c>
      <c r="L266" s="102">
        <v>237176.05</v>
      </c>
      <c r="M266" s="72">
        <f t="shared" si="24"/>
        <v>2337630.6399999997</v>
      </c>
      <c r="N266" s="106">
        <v>3971.45</v>
      </c>
      <c r="O266" s="106">
        <v>370.8</v>
      </c>
      <c r="P266" s="106">
        <v>99996.4</v>
      </c>
      <c r="Q266" s="106">
        <v>1921.53</v>
      </c>
      <c r="R266" s="106">
        <v>5618.45</v>
      </c>
      <c r="S266" s="93">
        <v>1629.33</v>
      </c>
      <c r="T266" s="123">
        <f t="shared" si="25"/>
        <v>2451138.5999999996</v>
      </c>
      <c r="U266" s="107">
        <v>58.5</v>
      </c>
      <c r="V266" s="110">
        <v>630</v>
      </c>
      <c r="W266" s="120">
        <v>-20864.740000000002</v>
      </c>
      <c r="X266" s="126"/>
      <c r="Y266" s="126">
        <v>-3434.34</v>
      </c>
      <c r="Z266" s="131">
        <v>1.5</v>
      </c>
      <c r="AA266" s="139">
        <v>2451138.6</v>
      </c>
      <c r="AB266" s="139">
        <v>-20864.740000000002</v>
      </c>
      <c r="AC266" s="139"/>
      <c r="AD266" s="139">
        <v>-3434.34</v>
      </c>
      <c r="AE266" s="155">
        <f t="shared" si="26"/>
        <v>0</v>
      </c>
      <c r="AF266" s="155">
        <f t="shared" si="27"/>
        <v>0</v>
      </c>
      <c r="AG266" s="156">
        <f t="shared" si="28"/>
        <v>0</v>
      </c>
      <c r="AH266" s="156">
        <f t="shared" si="29"/>
        <v>0</v>
      </c>
      <c r="AI266" s="142"/>
      <c r="AJ266" s="142"/>
      <c r="AK266" s="142"/>
      <c r="AL266" s="142"/>
      <c r="AM266" s="142"/>
      <c r="AN266" s="142"/>
    </row>
    <row r="267" spans="1:40" x14ac:dyDescent="0.25">
      <c r="A267" s="79">
        <v>5859</v>
      </c>
      <c r="B267" s="138" t="s">
        <v>23</v>
      </c>
      <c r="C267" s="102">
        <v>7473642.4400000004</v>
      </c>
      <c r="D267" s="102">
        <v>1600183.12</v>
      </c>
      <c r="E267" s="100"/>
      <c r="F267" s="148"/>
      <c r="G267" s="102">
        <v>98135.45</v>
      </c>
      <c r="H267" s="102">
        <v>19883.7</v>
      </c>
      <c r="I267" s="102">
        <v>251427.3</v>
      </c>
      <c r="J267" s="102">
        <v>120596.17</v>
      </c>
      <c r="K267" s="102">
        <v>26616.5</v>
      </c>
      <c r="L267" s="102">
        <v>682773.4</v>
      </c>
      <c r="M267" s="72">
        <f t="shared" si="24"/>
        <v>10273258.08</v>
      </c>
      <c r="N267" s="106">
        <v>120212.6</v>
      </c>
      <c r="O267" s="106">
        <v>454080.9</v>
      </c>
      <c r="P267" s="106">
        <v>772469.4</v>
      </c>
      <c r="Q267" s="106">
        <v>1342.99</v>
      </c>
      <c r="R267" s="106">
        <v>444522.4</v>
      </c>
      <c r="S267" s="93">
        <v>13367.1</v>
      </c>
      <c r="T267" s="123">
        <f t="shared" si="25"/>
        <v>12079253.470000001</v>
      </c>
      <c r="U267" s="107">
        <v>63.5</v>
      </c>
      <c r="V267" s="110">
        <v>2739</v>
      </c>
      <c r="W267" s="120">
        <v>-44391.3</v>
      </c>
      <c r="X267" s="126"/>
      <c r="Y267" s="126">
        <v>-25732.32</v>
      </c>
      <c r="Z267" s="131">
        <v>1</v>
      </c>
      <c r="AA267" s="139">
        <v>12079253.470000001</v>
      </c>
      <c r="AB267" s="139">
        <v>-44391.3</v>
      </c>
      <c r="AC267" s="139"/>
      <c r="AD267" s="139">
        <v>-25732.32</v>
      </c>
      <c r="AE267" s="155">
        <f t="shared" si="26"/>
        <v>0</v>
      </c>
      <c r="AF267" s="155">
        <f t="shared" si="27"/>
        <v>0</v>
      </c>
      <c r="AG267" s="156">
        <f t="shared" si="28"/>
        <v>0</v>
      </c>
      <c r="AH267" s="156">
        <f t="shared" si="29"/>
        <v>0</v>
      </c>
      <c r="AI267" s="142"/>
      <c r="AJ267" s="142"/>
      <c r="AK267" s="142"/>
      <c r="AL267" s="142"/>
      <c r="AM267" s="142"/>
      <c r="AN267" s="142"/>
    </row>
    <row r="268" spans="1:40" x14ac:dyDescent="0.25">
      <c r="A268" s="79">
        <v>5860</v>
      </c>
      <c r="B268" s="138" t="s">
        <v>24</v>
      </c>
      <c r="C268" s="102">
        <v>4573281.91</v>
      </c>
      <c r="D268" s="102">
        <v>1795041.99</v>
      </c>
      <c r="E268" s="100"/>
      <c r="F268" s="148"/>
      <c r="G268" s="102">
        <v>57279.35</v>
      </c>
      <c r="H268" s="102">
        <v>11037.7</v>
      </c>
      <c r="I268" s="102">
        <v>286540.95</v>
      </c>
      <c r="J268" s="102">
        <v>53145.32</v>
      </c>
      <c r="K268" s="102">
        <v>4677.8999999999996</v>
      </c>
      <c r="L268" s="102">
        <v>705030.6</v>
      </c>
      <c r="M268" s="72">
        <f t="shared" si="24"/>
        <v>7486035.7200000007</v>
      </c>
      <c r="N268" s="106">
        <v>19166.650000000001</v>
      </c>
      <c r="O268" s="106">
        <v>51341.3</v>
      </c>
      <c r="P268" s="106">
        <v>554801.80000000005</v>
      </c>
      <c r="Q268" s="106">
        <v>43239.91</v>
      </c>
      <c r="R268" s="106">
        <v>406854.35</v>
      </c>
      <c r="S268" s="93">
        <v>7737.73</v>
      </c>
      <c r="T268" s="123">
        <f t="shared" si="25"/>
        <v>8569177.4600000009</v>
      </c>
      <c r="U268" s="107">
        <v>58.5</v>
      </c>
      <c r="V268" s="110">
        <v>1514</v>
      </c>
      <c r="W268" s="120">
        <v>-57853.54</v>
      </c>
      <c r="X268" s="126"/>
      <c r="Y268" s="126">
        <v>-48297.53</v>
      </c>
      <c r="Z268" s="131">
        <v>1.3</v>
      </c>
      <c r="AA268" s="139">
        <v>8569177.4600000009</v>
      </c>
      <c r="AB268" s="139">
        <v>-57853.54</v>
      </c>
      <c r="AC268" s="139"/>
      <c r="AD268" s="139">
        <v>-48297.53</v>
      </c>
      <c r="AE268" s="155">
        <f t="shared" si="26"/>
        <v>0</v>
      </c>
      <c r="AF268" s="155">
        <f t="shared" si="27"/>
        <v>0</v>
      </c>
      <c r="AG268" s="156">
        <f t="shared" si="28"/>
        <v>0</v>
      </c>
      <c r="AH268" s="156">
        <f t="shared" si="29"/>
        <v>0</v>
      </c>
      <c r="AI268" s="142"/>
      <c r="AJ268" s="142"/>
      <c r="AK268" s="142"/>
      <c r="AL268" s="142"/>
      <c r="AM268" s="142"/>
      <c r="AN268" s="142"/>
    </row>
    <row r="269" spans="1:40" x14ac:dyDescent="0.25">
      <c r="A269" s="79">
        <v>5861</v>
      </c>
      <c r="B269" s="138" t="s">
        <v>25</v>
      </c>
      <c r="C269" s="102">
        <v>15157130.33</v>
      </c>
      <c r="D269" s="102">
        <v>3136421.01</v>
      </c>
      <c r="E269" s="100"/>
      <c r="F269" s="148"/>
      <c r="G269" s="102">
        <v>11997753.800000001</v>
      </c>
      <c r="H269" s="102">
        <v>2240010.5</v>
      </c>
      <c r="I269" s="102">
        <v>655911.5</v>
      </c>
      <c r="J269" s="102">
        <v>1326774.3799999999</v>
      </c>
      <c r="K269" s="102">
        <v>338690.9</v>
      </c>
      <c r="L269" s="102">
        <v>1864180.6</v>
      </c>
      <c r="M269" s="72">
        <f t="shared" si="24"/>
        <v>36716873.020000003</v>
      </c>
      <c r="N269" s="106">
        <v>223079.3</v>
      </c>
      <c r="O269" s="106">
        <v>1674898.2</v>
      </c>
      <c r="P269" s="106">
        <v>1019635.55</v>
      </c>
      <c r="Q269" s="106">
        <v>32554.28</v>
      </c>
      <c r="R269" s="106">
        <v>797224.8</v>
      </c>
      <c r="S269" s="93">
        <v>1612599.44</v>
      </c>
      <c r="T269" s="123">
        <f t="shared" si="25"/>
        <v>42076864.589999996</v>
      </c>
      <c r="U269" s="107">
        <v>59.5</v>
      </c>
      <c r="V269" s="110">
        <v>6291</v>
      </c>
      <c r="W269" s="120">
        <v>-332033.11</v>
      </c>
      <c r="X269" s="126"/>
      <c r="Y269" s="126">
        <v>-61342.879999999997</v>
      </c>
      <c r="Z269" s="131">
        <v>1</v>
      </c>
      <c r="AA269" s="139">
        <v>42076864.590000004</v>
      </c>
      <c r="AB269" s="139">
        <v>-332033.11</v>
      </c>
      <c r="AC269" s="139"/>
      <c r="AD269" s="139">
        <v>-61342.879999999997</v>
      </c>
      <c r="AE269" s="155">
        <f t="shared" si="26"/>
        <v>0</v>
      </c>
      <c r="AF269" s="155">
        <f t="shared" si="27"/>
        <v>0</v>
      </c>
      <c r="AG269" s="156">
        <f t="shared" si="28"/>
        <v>0</v>
      </c>
      <c r="AH269" s="156">
        <f t="shared" si="29"/>
        <v>0</v>
      </c>
      <c r="AI269" s="142"/>
      <c r="AJ269" s="142"/>
      <c r="AK269" s="142"/>
      <c r="AL269" s="142"/>
      <c r="AM269" s="142"/>
      <c r="AN269" s="142"/>
    </row>
    <row r="270" spans="1:40" x14ac:dyDescent="0.25">
      <c r="A270" s="79">
        <v>5862</v>
      </c>
      <c r="B270" s="138" t="s">
        <v>26</v>
      </c>
      <c r="C270" s="102">
        <v>506676.15</v>
      </c>
      <c r="D270" s="102">
        <v>81039.5</v>
      </c>
      <c r="E270" s="100"/>
      <c r="F270" s="148"/>
      <c r="G270" s="102">
        <v>716</v>
      </c>
      <c r="H270" s="102">
        <v>1356.9</v>
      </c>
      <c r="I270" s="102"/>
      <c r="J270" s="102">
        <v>6624.19</v>
      </c>
      <c r="K270" s="102"/>
      <c r="L270" s="102">
        <v>50239.5</v>
      </c>
      <c r="M270" s="72">
        <f t="shared" si="24"/>
        <v>646652.24</v>
      </c>
      <c r="N270" s="106">
        <v>5530.15</v>
      </c>
      <c r="O270" s="106">
        <v>246.6</v>
      </c>
      <c r="P270" s="106">
        <v>15240.15</v>
      </c>
      <c r="Q270" s="106">
        <v>3331.82</v>
      </c>
      <c r="R270" s="106">
        <v>17265.55</v>
      </c>
      <c r="S270" s="93">
        <v>234.78</v>
      </c>
      <c r="T270" s="123">
        <f t="shared" si="25"/>
        <v>688501.29</v>
      </c>
      <c r="U270" s="107">
        <v>79</v>
      </c>
      <c r="V270" s="110">
        <v>241</v>
      </c>
      <c r="W270" s="120">
        <v>-26753.33</v>
      </c>
      <c r="X270" s="126"/>
      <c r="Y270" s="126">
        <v>-74.75</v>
      </c>
      <c r="Z270" s="131">
        <v>1</v>
      </c>
      <c r="AA270" s="139">
        <v>688501.29</v>
      </c>
      <c r="AB270" s="139">
        <v>-26753.33</v>
      </c>
      <c r="AC270" s="139"/>
      <c r="AD270" s="139">
        <v>-74.75</v>
      </c>
      <c r="AE270" s="155">
        <f t="shared" si="26"/>
        <v>0</v>
      </c>
      <c r="AF270" s="155">
        <f t="shared" si="27"/>
        <v>0</v>
      </c>
      <c r="AG270" s="156">
        <f t="shared" si="28"/>
        <v>0</v>
      </c>
      <c r="AH270" s="156">
        <f t="shared" si="29"/>
        <v>0</v>
      </c>
      <c r="AI270" s="142"/>
      <c r="AJ270" s="142"/>
      <c r="AK270" s="142"/>
      <c r="AL270" s="142"/>
      <c r="AM270" s="142"/>
      <c r="AN270" s="142"/>
    </row>
    <row r="271" spans="1:40" x14ac:dyDescent="0.25">
      <c r="A271" s="79">
        <v>5863</v>
      </c>
      <c r="B271" s="138" t="s">
        <v>27</v>
      </c>
      <c r="C271" s="102">
        <v>1012397.44</v>
      </c>
      <c r="D271" s="102">
        <v>236796.75</v>
      </c>
      <c r="F271" s="148"/>
      <c r="G271" s="102">
        <v>15457.3</v>
      </c>
      <c r="H271" s="102">
        <v>6979.8</v>
      </c>
      <c r="I271" s="102">
        <v>42873.3</v>
      </c>
      <c r="J271" s="102">
        <v>46887.76</v>
      </c>
      <c r="K271" s="102">
        <v>2189.4</v>
      </c>
      <c r="L271" s="102">
        <v>84223.2</v>
      </c>
      <c r="M271" s="72">
        <f t="shared" si="24"/>
        <v>1447804.95</v>
      </c>
      <c r="N271" s="106">
        <v>18683.7</v>
      </c>
      <c r="O271" s="106"/>
      <c r="P271" s="106">
        <v>112519.5</v>
      </c>
      <c r="Q271" s="106"/>
      <c r="R271" s="106">
        <v>85563.15</v>
      </c>
      <c r="S271" s="93">
        <v>2541.27</v>
      </c>
      <c r="T271" s="123">
        <f t="shared" si="25"/>
        <v>1667112.5699999998</v>
      </c>
      <c r="U271" s="107">
        <v>67</v>
      </c>
      <c r="V271" s="110">
        <v>369</v>
      </c>
      <c r="W271" s="120">
        <v>-13258.33</v>
      </c>
      <c r="X271" s="126"/>
      <c r="Y271" s="126">
        <v>-1671.28</v>
      </c>
      <c r="Z271" s="131">
        <v>1</v>
      </c>
      <c r="AA271" s="139">
        <v>1667112.57</v>
      </c>
      <c r="AB271" s="139">
        <v>-13258.33</v>
      </c>
      <c r="AC271" s="139"/>
      <c r="AD271" s="139">
        <v>-1671.28</v>
      </c>
      <c r="AE271" s="155">
        <f t="shared" si="26"/>
        <v>0</v>
      </c>
      <c r="AF271" s="155">
        <f t="shared" si="27"/>
        <v>0</v>
      </c>
      <c r="AG271" s="156">
        <f t="shared" si="28"/>
        <v>0</v>
      </c>
      <c r="AH271" s="156">
        <f t="shared" si="29"/>
        <v>0</v>
      </c>
      <c r="AI271" s="142"/>
      <c r="AJ271" s="142"/>
      <c r="AK271" s="142"/>
      <c r="AL271" s="142"/>
      <c r="AM271" s="142"/>
      <c r="AN271" s="142"/>
    </row>
    <row r="272" spans="1:40" x14ac:dyDescent="0.25">
      <c r="A272" s="79">
        <v>5871</v>
      </c>
      <c r="B272" s="138" t="s">
        <v>28</v>
      </c>
      <c r="C272" s="100">
        <v>2987127.62</v>
      </c>
      <c r="D272" s="100">
        <v>588826.38</v>
      </c>
      <c r="F272" s="148"/>
      <c r="G272" s="100">
        <v>116776.55</v>
      </c>
      <c r="H272" s="3">
        <v>17985.849999999999</v>
      </c>
      <c r="I272" s="102"/>
      <c r="J272" s="102">
        <v>75243.06</v>
      </c>
      <c r="K272" s="102">
        <v>1864.6</v>
      </c>
      <c r="L272" s="102">
        <v>276305.8</v>
      </c>
      <c r="M272" s="72">
        <f>SUM(C272:L272)</f>
        <v>4064129.86</v>
      </c>
      <c r="N272" s="106">
        <v>774954</v>
      </c>
      <c r="O272" s="106">
        <v>156841.9</v>
      </c>
      <c r="P272" s="106">
        <v>171152.4</v>
      </c>
      <c r="Q272" s="106">
        <v>58010.5</v>
      </c>
      <c r="R272" s="106">
        <v>178978.75</v>
      </c>
      <c r="S272" s="93">
        <v>15263.48</v>
      </c>
      <c r="T272" s="123">
        <f t="shared" si="25"/>
        <v>5419330.8900000006</v>
      </c>
      <c r="U272" s="107">
        <v>77.650000000000006</v>
      </c>
      <c r="V272" s="110">
        <v>1521</v>
      </c>
      <c r="W272" s="120">
        <v>-88551.23</v>
      </c>
      <c r="X272" s="126"/>
      <c r="Y272" s="126">
        <v>-372.69</v>
      </c>
      <c r="Z272" s="131">
        <v>1</v>
      </c>
      <c r="AA272" s="139">
        <f>5243934.89+276305.8-100909.8</f>
        <v>5419330.8899999997</v>
      </c>
      <c r="AB272" s="139">
        <v>-88551.23000000001</v>
      </c>
      <c r="AC272" s="139"/>
      <c r="AD272" s="139">
        <v>-372.69</v>
      </c>
      <c r="AE272" s="155">
        <f t="shared" si="26"/>
        <v>0</v>
      </c>
      <c r="AF272" s="155">
        <f t="shared" si="27"/>
        <v>0</v>
      </c>
      <c r="AG272" s="156">
        <f t="shared" si="28"/>
        <v>0</v>
      </c>
      <c r="AH272" s="156">
        <f t="shared" si="29"/>
        <v>0</v>
      </c>
      <c r="AI272" s="142"/>
      <c r="AJ272" s="142"/>
      <c r="AK272" s="142"/>
      <c r="AL272" s="142"/>
      <c r="AM272" s="142"/>
      <c r="AN272" s="142"/>
    </row>
    <row r="273" spans="1:40" x14ac:dyDescent="0.25">
      <c r="A273" s="79">
        <v>5872</v>
      </c>
      <c r="B273" s="138" t="s">
        <v>185</v>
      </c>
      <c r="C273" s="144">
        <v>6587271.8899999997</v>
      </c>
      <c r="D273" s="102">
        <v>1008099.83</v>
      </c>
      <c r="F273" s="148"/>
      <c r="G273" s="102">
        <v>3722298.05</v>
      </c>
      <c r="H273" s="102">
        <v>309927</v>
      </c>
      <c r="I273" s="102"/>
      <c r="J273" s="102">
        <v>466676.81</v>
      </c>
      <c r="K273" s="102">
        <v>55805.05</v>
      </c>
      <c r="L273" s="102">
        <v>778011.3</v>
      </c>
      <c r="M273" s="72">
        <f t="shared" si="24"/>
        <v>12928089.930000002</v>
      </c>
      <c r="N273" s="106">
        <v>6657622.0499999998</v>
      </c>
      <c r="O273" s="106">
        <v>916450.5</v>
      </c>
      <c r="P273" s="106">
        <v>421204.85</v>
      </c>
      <c r="Q273" s="106">
        <v>68523.38</v>
      </c>
      <c r="R273" s="106">
        <v>395737.2</v>
      </c>
      <c r="S273" s="93">
        <v>456698.38</v>
      </c>
      <c r="T273" s="123">
        <f t="shared" si="25"/>
        <v>21844326.289999999</v>
      </c>
      <c r="U273" s="107">
        <v>66.989999999999995</v>
      </c>
      <c r="V273" s="110">
        <v>4569</v>
      </c>
      <c r="W273" s="120">
        <v>-106252.5</v>
      </c>
      <c r="X273" s="126"/>
      <c r="Y273" s="126">
        <v>-6231.42</v>
      </c>
      <c r="Z273" s="131">
        <v>1</v>
      </c>
      <c r="AA273" s="139">
        <v>21844326.289999999</v>
      </c>
      <c r="AB273" s="139">
        <v>-106252.5</v>
      </c>
      <c r="AC273" s="139"/>
      <c r="AD273" s="139">
        <v>-6231.42</v>
      </c>
      <c r="AE273" s="155">
        <f t="shared" si="26"/>
        <v>0</v>
      </c>
      <c r="AF273" s="155">
        <f t="shared" si="27"/>
        <v>0</v>
      </c>
      <c r="AG273" s="156">
        <f t="shared" si="28"/>
        <v>0</v>
      </c>
      <c r="AH273" s="156">
        <f t="shared" si="29"/>
        <v>0</v>
      </c>
      <c r="AI273" s="142"/>
      <c r="AJ273" s="142"/>
      <c r="AK273" s="142"/>
      <c r="AL273" s="142"/>
      <c r="AM273" s="142"/>
      <c r="AN273" s="142"/>
    </row>
    <row r="274" spans="1:40" x14ac:dyDescent="0.25">
      <c r="A274" s="79">
        <v>5873</v>
      </c>
      <c r="B274" s="138" t="s">
        <v>186</v>
      </c>
      <c r="C274" s="100">
        <v>1401103.45</v>
      </c>
      <c r="D274" s="100">
        <v>332787.05</v>
      </c>
      <c r="F274" s="148"/>
      <c r="G274" s="121">
        <v>236681.95</v>
      </c>
      <c r="H274" s="3">
        <v>6343.1</v>
      </c>
      <c r="I274" s="102"/>
      <c r="J274" s="102">
        <v>64565.08</v>
      </c>
      <c r="K274" s="102">
        <v>0</v>
      </c>
      <c r="L274" s="102">
        <v>118973.15</v>
      </c>
      <c r="M274" s="72">
        <f>SUM(C274:L274)</f>
        <v>2160453.7800000003</v>
      </c>
      <c r="N274" s="106">
        <v>899203.4</v>
      </c>
      <c r="O274" s="106">
        <v>107400</v>
      </c>
      <c r="P274" s="106">
        <v>36203.15</v>
      </c>
      <c r="Q274" s="106">
        <v>9158.26</v>
      </c>
      <c r="R274" s="106">
        <v>62741.8</v>
      </c>
      <c r="S274" s="93">
        <v>27525.53</v>
      </c>
      <c r="T274" s="123">
        <f t="shared" si="25"/>
        <v>3302685.9199999995</v>
      </c>
      <c r="U274" s="107">
        <v>70</v>
      </c>
      <c r="V274" s="110">
        <v>881</v>
      </c>
      <c r="W274" s="120">
        <v>-23219.39</v>
      </c>
      <c r="X274" s="126"/>
      <c r="Y274" s="126">
        <v>-402.41</v>
      </c>
      <c r="Z274" s="131">
        <v>0.8</v>
      </c>
      <c r="AA274" s="139">
        <v>3302685.92</v>
      </c>
      <c r="AB274" s="139">
        <v>-23219.39</v>
      </c>
      <c r="AC274" s="139"/>
      <c r="AD274" s="139">
        <v>-402.41</v>
      </c>
      <c r="AE274" s="155">
        <f t="shared" si="26"/>
        <v>0</v>
      </c>
      <c r="AF274" s="155">
        <f t="shared" si="27"/>
        <v>0</v>
      </c>
      <c r="AG274" s="156">
        <f t="shared" si="28"/>
        <v>0</v>
      </c>
      <c r="AH274" s="156">
        <f t="shared" si="29"/>
        <v>0</v>
      </c>
      <c r="AI274" s="142"/>
      <c r="AJ274" s="142"/>
      <c r="AK274" s="142"/>
      <c r="AL274" s="142"/>
      <c r="AM274" s="142"/>
      <c r="AN274" s="142"/>
    </row>
    <row r="275" spans="1:40" x14ac:dyDescent="0.25">
      <c r="A275" s="79">
        <v>5881</v>
      </c>
      <c r="B275" s="138" t="s">
        <v>187</v>
      </c>
      <c r="C275" s="144">
        <v>19016717.239999998</v>
      </c>
      <c r="D275" s="102">
        <v>4021893.29</v>
      </c>
      <c r="F275" s="148"/>
      <c r="G275" s="102">
        <v>348403</v>
      </c>
      <c r="H275" s="102">
        <v>102548</v>
      </c>
      <c r="I275" s="102">
        <v>568839.22</v>
      </c>
      <c r="J275" s="102">
        <v>-99312.89</v>
      </c>
      <c r="K275" s="102">
        <v>68498.850000000006</v>
      </c>
      <c r="L275" s="102">
        <v>1742292.45</v>
      </c>
      <c r="M275" s="72">
        <f t="shared" si="24"/>
        <v>25769879.159999996</v>
      </c>
      <c r="N275" s="106">
        <v>69243.399999999994</v>
      </c>
      <c r="O275" s="145">
        <v>1948131.18</v>
      </c>
      <c r="P275" s="106">
        <v>1605703.7</v>
      </c>
      <c r="Q275" s="106">
        <v>134100.25</v>
      </c>
      <c r="R275" s="106">
        <v>1279249.55</v>
      </c>
      <c r="S275" s="93">
        <v>51075.67</v>
      </c>
      <c r="T275" s="123">
        <f t="shared" si="25"/>
        <v>30857382.909999996</v>
      </c>
      <c r="U275" s="107">
        <v>68.5</v>
      </c>
      <c r="V275" s="110">
        <v>6291</v>
      </c>
      <c r="W275" s="120">
        <v>-489682.34</v>
      </c>
      <c r="X275" s="126"/>
      <c r="Y275" s="126">
        <v>-24339.97</v>
      </c>
      <c r="Z275" s="131">
        <v>1</v>
      </c>
      <c r="AA275" s="139">
        <v>30857382.91</v>
      </c>
      <c r="AB275" s="139">
        <v>-489682.34</v>
      </c>
      <c r="AC275" s="139"/>
      <c r="AD275" s="139">
        <v>-24339.97</v>
      </c>
      <c r="AE275" s="155">
        <f t="shared" si="26"/>
        <v>0</v>
      </c>
      <c r="AF275" s="155">
        <f t="shared" si="27"/>
        <v>0</v>
      </c>
      <c r="AG275" s="156">
        <f t="shared" si="28"/>
        <v>0</v>
      </c>
      <c r="AH275" s="156">
        <f t="shared" si="29"/>
        <v>0</v>
      </c>
      <c r="AI275" s="142"/>
      <c r="AJ275" s="142"/>
      <c r="AK275" s="142"/>
      <c r="AL275" s="142"/>
      <c r="AM275" s="142"/>
      <c r="AN275" s="142"/>
    </row>
    <row r="276" spans="1:40" x14ac:dyDescent="0.25">
      <c r="A276" s="79">
        <v>5882</v>
      </c>
      <c r="B276" s="138" t="s">
        <v>188</v>
      </c>
      <c r="C276" s="102">
        <v>8585962.7400000002</v>
      </c>
      <c r="D276" s="102">
        <v>2197702.2799999998</v>
      </c>
      <c r="E276" s="100"/>
      <c r="F276" s="148"/>
      <c r="G276" s="102">
        <v>160107.1</v>
      </c>
      <c r="H276" s="102">
        <v>22527.25</v>
      </c>
      <c r="I276" s="102">
        <v>577853.94999999995</v>
      </c>
      <c r="J276" s="102">
        <v>169623.76</v>
      </c>
      <c r="K276" s="102">
        <v>51194.35</v>
      </c>
      <c r="L276" s="102">
        <v>1005413.66</v>
      </c>
      <c r="M276" s="72">
        <f t="shared" si="24"/>
        <v>12770385.089999998</v>
      </c>
      <c r="N276" s="106">
        <v>7632.95</v>
      </c>
      <c r="O276" s="106">
        <v>429566.85</v>
      </c>
      <c r="P276" s="106">
        <v>619546.9</v>
      </c>
      <c r="Q276" s="106">
        <v>12390.21</v>
      </c>
      <c r="R276" s="106">
        <v>414741.65</v>
      </c>
      <c r="S276" s="93">
        <v>20685.55</v>
      </c>
      <c r="T276" s="123">
        <f t="shared" si="25"/>
        <v>14274949.199999999</v>
      </c>
      <c r="U276" s="107">
        <v>68</v>
      </c>
      <c r="V276" s="110">
        <v>3078</v>
      </c>
      <c r="W276" s="120">
        <v>-57817.440000000002</v>
      </c>
      <c r="X276" s="126"/>
      <c r="Y276" s="126">
        <v>-32860.769999999997</v>
      </c>
      <c r="Z276" s="131">
        <v>1</v>
      </c>
      <c r="AA276" s="139">
        <v>14274949.199999999</v>
      </c>
      <c r="AB276" s="139">
        <v>-57817.440000000002</v>
      </c>
      <c r="AC276" s="139"/>
      <c r="AD276" s="139">
        <v>-32860.769999999997</v>
      </c>
      <c r="AE276" s="155">
        <f t="shared" si="26"/>
        <v>0</v>
      </c>
      <c r="AF276" s="155">
        <f t="shared" si="27"/>
        <v>0</v>
      </c>
      <c r="AG276" s="156">
        <f t="shared" si="28"/>
        <v>0</v>
      </c>
      <c r="AH276" s="156">
        <f t="shared" si="29"/>
        <v>0</v>
      </c>
      <c r="AI276" s="142"/>
      <c r="AJ276" s="142"/>
      <c r="AK276" s="142"/>
      <c r="AL276" s="142"/>
      <c r="AM276" s="142"/>
      <c r="AN276" s="142"/>
    </row>
    <row r="277" spans="1:40" x14ac:dyDescent="0.25">
      <c r="A277" s="79">
        <v>5883</v>
      </c>
      <c r="B277" s="138" t="s">
        <v>189</v>
      </c>
      <c r="C277" s="102">
        <v>9477308.0600000005</v>
      </c>
      <c r="D277" s="102">
        <v>2587935.6800000002</v>
      </c>
      <c r="E277" s="100"/>
      <c r="F277" s="148"/>
      <c r="G277" s="102">
        <v>35039.449999999997</v>
      </c>
      <c r="H277" s="102">
        <v>46022.6</v>
      </c>
      <c r="I277" s="102">
        <v>375246.94</v>
      </c>
      <c r="J277" s="102">
        <v>-158220.06</v>
      </c>
      <c r="K277" s="102">
        <v>16329.9</v>
      </c>
      <c r="L277" s="102">
        <v>685419.85</v>
      </c>
      <c r="M277" s="72">
        <f t="shared" si="24"/>
        <v>13065082.419999998</v>
      </c>
      <c r="N277" s="106"/>
      <c r="O277" s="106">
        <v>2110360.2999999998</v>
      </c>
      <c r="P277" s="106">
        <v>580616.25</v>
      </c>
      <c r="Q277" s="106">
        <v>2879.24</v>
      </c>
      <c r="R277" s="106">
        <v>413980.2</v>
      </c>
      <c r="S277" s="93">
        <v>9181.26</v>
      </c>
      <c r="T277" s="123">
        <f t="shared" si="25"/>
        <v>16182099.669999998</v>
      </c>
      <c r="U277" s="107">
        <v>67.5</v>
      </c>
      <c r="V277" s="110">
        <v>2330</v>
      </c>
      <c r="W277" s="120">
        <v>-25677.83</v>
      </c>
      <c r="X277" s="126"/>
      <c r="Y277" s="126">
        <v>-17532.259999999998</v>
      </c>
      <c r="Z277" s="131">
        <v>1</v>
      </c>
      <c r="AA277" s="139">
        <v>16182099.67</v>
      </c>
      <c r="AB277" s="139">
        <v>-25677.83</v>
      </c>
      <c r="AC277" s="139"/>
      <c r="AD277" s="139">
        <v>-17532.259999999998</v>
      </c>
      <c r="AE277" s="155">
        <f t="shared" si="26"/>
        <v>0</v>
      </c>
      <c r="AF277" s="155">
        <f t="shared" si="27"/>
        <v>0</v>
      </c>
      <c r="AG277" s="156">
        <f t="shared" si="28"/>
        <v>0</v>
      </c>
      <c r="AH277" s="156">
        <f t="shared" si="29"/>
        <v>0</v>
      </c>
      <c r="AI277" s="142"/>
      <c r="AJ277" s="142"/>
      <c r="AK277" s="142"/>
      <c r="AL277" s="142"/>
      <c r="AM277" s="142"/>
      <c r="AN277" s="142"/>
    </row>
    <row r="278" spans="1:40" x14ac:dyDescent="0.25">
      <c r="A278" s="79">
        <v>5884</v>
      </c>
      <c r="B278" s="138" t="s">
        <v>44</v>
      </c>
      <c r="C278" s="102">
        <v>5730524.7599999998</v>
      </c>
      <c r="D278" s="102">
        <v>965272.87</v>
      </c>
      <c r="E278" s="100"/>
      <c r="F278" s="148"/>
      <c r="G278" s="102">
        <v>1613212.65</v>
      </c>
      <c r="H278" s="102">
        <v>129294.65</v>
      </c>
      <c r="I278" s="102">
        <v>33220.85</v>
      </c>
      <c r="J278" s="102">
        <v>127959.97</v>
      </c>
      <c r="K278" s="102">
        <v>187082.9</v>
      </c>
      <c r="L278" s="102">
        <v>988510.6</v>
      </c>
      <c r="M278" s="72">
        <f t="shared" si="24"/>
        <v>9775079.25</v>
      </c>
      <c r="N278" s="106">
        <v>551964.19999999995</v>
      </c>
      <c r="O278" s="106">
        <v>315162.8</v>
      </c>
      <c r="P278" s="106">
        <v>224319.55</v>
      </c>
      <c r="Q278" s="106">
        <v>13811.13</v>
      </c>
      <c r="R278" s="106">
        <v>243783.1</v>
      </c>
      <c r="S278" s="93">
        <v>197360.08</v>
      </c>
      <c r="T278" s="123">
        <f t="shared" si="25"/>
        <v>11321480.110000001</v>
      </c>
      <c r="U278" s="107">
        <v>64.5</v>
      </c>
      <c r="V278" s="110">
        <v>3390</v>
      </c>
      <c r="W278" s="120">
        <v>-213574.81</v>
      </c>
      <c r="X278" s="126"/>
      <c r="Y278" s="126">
        <v>-4080.92</v>
      </c>
      <c r="Z278" s="131">
        <v>1.2</v>
      </c>
      <c r="AA278" s="139">
        <v>11321480.109999999</v>
      </c>
      <c r="AB278" s="139">
        <v>-213574.81</v>
      </c>
      <c r="AC278" s="139"/>
      <c r="AD278" s="139">
        <v>-4080.92</v>
      </c>
      <c r="AE278" s="155">
        <f t="shared" si="26"/>
        <v>0</v>
      </c>
      <c r="AF278" s="155">
        <f t="shared" si="27"/>
        <v>0</v>
      </c>
      <c r="AG278" s="156">
        <f t="shared" si="28"/>
        <v>0</v>
      </c>
      <c r="AH278" s="156">
        <f t="shared" si="29"/>
        <v>0</v>
      </c>
      <c r="AI278" s="142"/>
      <c r="AJ278" s="142"/>
      <c r="AK278" s="142"/>
      <c r="AL278" s="142"/>
      <c r="AM278" s="142"/>
      <c r="AN278" s="142"/>
    </row>
    <row r="279" spans="1:40" x14ac:dyDescent="0.25">
      <c r="A279" s="79">
        <v>5885</v>
      </c>
      <c r="B279" s="138" t="s">
        <v>45</v>
      </c>
      <c r="C279" s="144">
        <v>5215869.18</v>
      </c>
      <c r="D279" s="102">
        <v>932821.89</v>
      </c>
      <c r="E279" s="100"/>
      <c r="F279" s="148"/>
      <c r="G279" s="102">
        <v>30172.05</v>
      </c>
      <c r="H279" s="102">
        <v>15234.15</v>
      </c>
      <c r="I279" s="102">
        <v>172503.95</v>
      </c>
      <c r="J279" s="102">
        <v>54698.69</v>
      </c>
      <c r="K279" s="102">
        <v>-12632.95</v>
      </c>
      <c r="L279" s="102">
        <v>535076</v>
      </c>
      <c r="M279" s="72">
        <f t="shared" si="24"/>
        <v>6943742.96</v>
      </c>
      <c r="N279" s="106">
        <v>2403.85</v>
      </c>
      <c r="O279" s="106">
        <v>49382.7</v>
      </c>
      <c r="P279" s="106">
        <v>893700.15</v>
      </c>
      <c r="Q279" s="106">
        <v>3480.39</v>
      </c>
      <c r="R279" s="106">
        <v>218072</v>
      </c>
      <c r="S279" s="93">
        <v>5142.8</v>
      </c>
      <c r="T279" s="123">
        <f t="shared" si="25"/>
        <v>8115924.8499999996</v>
      </c>
      <c r="U279" s="107">
        <v>69.5</v>
      </c>
      <c r="V279" s="110">
        <v>1805</v>
      </c>
      <c r="W279" s="120">
        <v>-106805.73</v>
      </c>
      <c r="X279" s="126"/>
      <c r="Y279" s="126">
        <v>-9533.7199999999993</v>
      </c>
      <c r="Z279" s="131">
        <v>1.2</v>
      </c>
      <c r="AA279" s="139">
        <v>8115924.8499999996</v>
      </c>
      <c r="AB279" s="139">
        <v>-106805.73</v>
      </c>
      <c r="AC279" s="139"/>
      <c r="AD279" s="139">
        <v>-9533.7199999999993</v>
      </c>
      <c r="AE279" s="155">
        <f t="shared" si="26"/>
        <v>0</v>
      </c>
      <c r="AF279" s="155">
        <f t="shared" si="27"/>
        <v>0</v>
      </c>
      <c r="AG279" s="156">
        <f t="shared" si="28"/>
        <v>0</v>
      </c>
      <c r="AH279" s="156">
        <f t="shared" si="29"/>
        <v>0</v>
      </c>
      <c r="AI279" s="142"/>
      <c r="AJ279" s="142"/>
      <c r="AK279" s="142"/>
      <c r="AL279" s="142"/>
      <c r="AM279" s="142"/>
      <c r="AN279" s="142"/>
    </row>
    <row r="280" spans="1:40" x14ac:dyDescent="0.25">
      <c r="A280" s="79">
        <v>5886</v>
      </c>
      <c r="B280" s="138" t="s">
        <v>46</v>
      </c>
      <c r="C280" s="102">
        <v>47650076.039999999</v>
      </c>
      <c r="D280" s="102">
        <v>14168306.529999999</v>
      </c>
      <c r="E280" s="100"/>
      <c r="F280" s="148"/>
      <c r="G280" s="102">
        <v>3300078.8</v>
      </c>
      <c r="H280" s="102">
        <v>619666.1</v>
      </c>
      <c r="I280" s="102">
        <v>4534589.04</v>
      </c>
      <c r="J280" s="102">
        <v>1980964.99</v>
      </c>
      <c r="K280" s="102">
        <v>627150.69999999995</v>
      </c>
      <c r="L280" s="102">
        <v>10288374.27</v>
      </c>
      <c r="M280" s="72">
        <f t="shared" si="24"/>
        <v>83169206.469999999</v>
      </c>
      <c r="N280" s="106">
        <v>1254691.7</v>
      </c>
      <c r="O280" s="106">
        <v>21229157.899999999</v>
      </c>
      <c r="P280" s="106">
        <v>5645048.4500000002</v>
      </c>
      <c r="Q280" s="106">
        <v>321489.27</v>
      </c>
      <c r="R280" s="106">
        <v>3438682.75</v>
      </c>
      <c r="S280" s="93">
        <v>443958.64</v>
      </c>
      <c r="T280" s="123">
        <f t="shared" si="25"/>
        <v>115502235.17999999</v>
      </c>
      <c r="U280" s="107">
        <v>65</v>
      </c>
      <c r="V280" s="110">
        <v>26012</v>
      </c>
      <c r="W280" s="120">
        <v>-886144.14</v>
      </c>
      <c r="X280" s="126"/>
      <c r="Y280" s="126">
        <v>-97724.35</v>
      </c>
      <c r="Z280" s="131">
        <v>1.5</v>
      </c>
      <c r="AA280" s="139">
        <v>115502235.18000001</v>
      </c>
      <c r="AB280" s="139">
        <v>-886144.14</v>
      </c>
      <c r="AC280" s="139"/>
      <c r="AD280" s="139">
        <v>-97724.35</v>
      </c>
      <c r="AE280" s="155">
        <f t="shared" si="26"/>
        <v>0</v>
      </c>
      <c r="AF280" s="155">
        <f t="shared" si="27"/>
        <v>0</v>
      </c>
      <c r="AG280" s="156">
        <f t="shared" si="28"/>
        <v>0</v>
      </c>
      <c r="AH280" s="156">
        <f t="shared" si="29"/>
        <v>0</v>
      </c>
      <c r="AI280" s="142"/>
      <c r="AJ280" s="142"/>
      <c r="AK280" s="142"/>
      <c r="AL280" s="142"/>
      <c r="AM280" s="142"/>
      <c r="AN280" s="142"/>
    </row>
    <row r="281" spans="1:40" x14ac:dyDescent="0.25">
      <c r="A281" s="79">
        <v>5888</v>
      </c>
      <c r="B281" s="138" t="s">
        <v>347</v>
      </c>
      <c r="C281" s="144">
        <v>17161768.91</v>
      </c>
      <c r="D281" s="102">
        <v>3786487.65</v>
      </c>
      <c r="E281" s="100"/>
      <c r="F281" s="148"/>
      <c r="G281" s="102">
        <v>114568.95</v>
      </c>
      <c r="H281" s="102">
        <v>78497.399999999994</v>
      </c>
      <c r="I281" s="102">
        <v>114723</v>
      </c>
      <c r="J281" s="102">
        <v>-14478.04</v>
      </c>
      <c r="K281" s="102">
        <v>51595.199999999997</v>
      </c>
      <c r="L281" s="102">
        <v>2001238.9</v>
      </c>
      <c r="M281" s="72">
        <f t="shared" si="24"/>
        <v>23294401.969999995</v>
      </c>
      <c r="N281" s="106">
        <v>210894</v>
      </c>
      <c r="O281" s="106">
        <v>69723.199999999997</v>
      </c>
      <c r="P281" s="106">
        <v>1262564.25</v>
      </c>
      <c r="Q281" s="106">
        <v>13992.4</v>
      </c>
      <c r="R281" s="106">
        <v>1330306.7</v>
      </c>
      <c r="S281" s="93">
        <v>21867.11</v>
      </c>
      <c r="T281" s="123">
        <f t="shared" si="25"/>
        <v>26203749.629999992</v>
      </c>
      <c r="U281" s="107">
        <v>68.5</v>
      </c>
      <c r="V281" s="110">
        <v>5634</v>
      </c>
      <c r="W281" s="120">
        <v>-88256.45</v>
      </c>
      <c r="X281" s="126"/>
      <c r="Y281" s="126">
        <v>-28287.73</v>
      </c>
      <c r="Z281" s="131">
        <v>1.2</v>
      </c>
      <c r="AA281" s="139">
        <v>26203749.629999999</v>
      </c>
      <c r="AB281" s="139">
        <v>-88256.45</v>
      </c>
      <c r="AC281" s="139"/>
      <c r="AD281" s="139">
        <v>-28287.73</v>
      </c>
      <c r="AE281" s="155">
        <f t="shared" si="26"/>
        <v>0</v>
      </c>
      <c r="AF281" s="155">
        <f t="shared" si="27"/>
        <v>0</v>
      </c>
      <c r="AG281" s="156">
        <f t="shared" si="28"/>
        <v>0</v>
      </c>
      <c r="AH281" s="156">
        <f t="shared" si="29"/>
        <v>0</v>
      </c>
      <c r="AI281" s="142"/>
      <c r="AJ281" s="142"/>
      <c r="AK281" s="142"/>
      <c r="AL281" s="142"/>
      <c r="AM281" s="142"/>
      <c r="AN281" s="142"/>
    </row>
    <row r="282" spans="1:40" x14ac:dyDescent="0.25">
      <c r="A282" s="79">
        <v>5889</v>
      </c>
      <c r="B282" s="138" t="s">
        <v>47</v>
      </c>
      <c r="C282" s="102">
        <v>27531361.809999999</v>
      </c>
      <c r="D282" s="102">
        <v>6636354.3600000003</v>
      </c>
      <c r="E282" s="100"/>
      <c r="F282" s="148"/>
      <c r="G282" s="102">
        <v>7157293.6500000004</v>
      </c>
      <c r="H282" s="102">
        <v>1180998.3500000001</v>
      </c>
      <c r="I282" s="102">
        <v>675203.69</v>
      </c>
      <c r="J282" s="102">
        <v>645786.52</v>
      </c>
      <c r="K282" s="102">
        <v>306717.05</v>
      </c>
      <c r="L282" s="102">
        <v>3102844.3</v>
      </c>
      <c r="M282" s="72">
        <f t="shared" si="24"/>
        <v>47236559.729999997</v>
      </c>
      <c r="N282" s="106">
        <v>259436.3</v>
      </c>
      <c r="O282" s="106">
        <v>237280.9</v>
      </c>
      <c r="P282" s="106">
        <v>1687943.05</v>
      </c>
      <c r="Q282" s="106">
        <v>146154.68</v>
      </c>
      <c r="R282" s="106">
        <v>1895537.55</v>
      </c>
      <c r="S282" s="93">
        <v>944412.67</v>
      </c>
      <c r="T282" s="123">
        <f t="shared" si="25"/>
        <v>52407324.879999988</v>
      </c>
      <c r="U282" s="107">
        <v>64</v>
      </c>
      <c r="V282" s="110">
        <v>12222</v>
      </c>
      <c r="W282" s="120">
        <v>-303506.06</v>
      </c>
      <c r="X282" s="126"/>
      <c r="Y282" s="126">
        <v>-112201.94</v>
      </c>
      <c r="Z282" s="131">
        <v>1.2</v>
      </c>
      <c r="AA282" s="139">
        <v>52407324.880000003</v>
      </c>
      <c r="AB282" s="139">
        <v>-303506.06</v>
      </c>
      <c r="AC282" s="139"/>
      <c r="AD282" s="139">
        <v>-112201.94</v>
      </c>
      <c r="AE282" s="155">
        <f t="shared" si="26"/>
        <v>0</v>
      </c>
      <c r="AF282" s="155">
        <f t="shared" si="27"/>
        <v>0</v>
      </c>
      <c r="AG282" s="156">
        <f t="shared" si="28"/>
        <v>0</v>
      </c>
      <c r="AH282" s="156">
        <f t="shared" si="29"/>
        <v>0</v>
      </c>
      <c r="AI282" s="142"/>
      <c r="AJ282" s="142"/>
      <c r="AK282" s="142"/>
      <c r="AL282" s="142"/>
      <c r="AM282" s="142"/>
      <c r="AN282" s="142"/>
    </row>
    <row r="283" spans="1:40" x14ac:dyDescent="0.25">
      <c r="A283" s="79">
        <v>5890</v>
      </c>
      <c r="B283" s="137" t="s">
        <v>48</v>
      </c>
      <c r="C283" s="144">
        <v>37441781.060000002</v>
      </c>
      <c r="D283" s="102">
        <v>5609480.1299999999</v>
      </c>
      <c r="E283" s="100"/>
      <c r="F283" s="148"/>
      <c r="G283" s="102">
        <v>16808760.649999999</v>
      </c>
      <c r="H283" s="102">
        <v>2393610.9500000002</v>
      </c>
      <c r="I283" s="102">
        <v>388358.83</v>
      </c>
      <c r="J283" s="102">
        <v>3327671</v>
      </c>
      <c r="K283" s="102">
        <v>796821.45</v>
      </c>
      <c r="L283" s="102">
        <v>5778517.29</v>
      </c>
      <c r="M283" s="72">
        <f t="shared" si="24"/>
        <v>72545001.360000014</v>
      </c>
      <c r="N283" s="106">
        <v>1260005.1000000001</v>
      </c>
      <c r="O283" s="106">
        <v>1949287.4</v>
      </c>
      <c r="P283" s="106">
        <v>2434402.0499999998</v>
      </c>
      <c r="Q283" s="106">
        <v>191449.14</v>
      </c>
      <c r="R283" s="106">
        <v>1549727</v>
      </c>
      <c r="S283" s="93">
        <v>2174901.41</v>
      </c>
      <c r="T283" s="123">
        <f t="shared" si="25"/>
        <v>82104773.460000008</v>
      </c>
      <c r="U283" s="107">
        <v>74.5</v>
      </c>
      <c r="V283" s="110">
        <v>19721</v>
      </c>
      <c r="W283" s="120">
        <v>-698119.75</v>
      </c>
      <c r="X283" s="126"/>
      <c r="Y283" s="126">
        <v>-38688.300000000003</v>
      </c>
      <c r="Z283" s="131">
        <v>1.5</v>
      </c>
      <c r="AA283" s="139">
        <v>82104773.459999993</v>
      </c>
      <c r="AB283" s="139">
        <v>-698119.75</v>
      </c>
      <c r="AC283" s="139"/>
      <c r="AD283" s="139">
        <v>-38688.300000000003</v>
      </c>
      <c r="AE283" s="155">
        <f t="shared" si="26"/>
        <v>0</v>
      </c>
      <c r="AF283" s="155">
        <f t="shared" si="27"/>
        <v>0</v>
      </c>
      <c r="AG283" s="156">
        <f t="shared" si="28"/>
        <v>0</v>
      </c>
      <c r="AH283" s="156">
        <f t="shared" si="29"/>
        <v>0</v>
      </c>
      <c r="AI283" s="142"/>
      <c r="AJ283" s="142"/>
      <c r="AK283" s="142"/>
      <c r="AL283" s="142"/>
      <c r="AM283" s="142"/>
      <c r="AN283" s="142"/>
    </row>
    <row r="284" spans="1:40" x14ac:dyDescent="0.25">
      <c r="A284" s="79">
        <v>5891</v>
      </c>
      <c r="B284" s="138" t="s">
        <v>49</v>
      </c>
      <c r="C284" s="102">
        <v>1764304.9</v>
      </c>
      <c r="D284" s="102">
        <v>468885.77</v>
      </c>
      <c r="E284" s="100"/>
      <c r="F284" s="148"/>
      <c r="G284" s="102">
        <v>51815.5</v>
      </c>
      <c r="H284" s="102">
        <v>40143.25</v>
      </c>
      <c r="I284" s="102">
        <v>43104.95</v>
      </c>
      <c r="J284" s="102">
        <v>60495.839999999997</v>
      </c>
      <c r="K284" s="102">
        <v>15204.85</v>
      </c>
      <c r="L284" s="102">
        <v>442043.7</v>
      </c>
      <c r="M284" s="72">
        <f t="shared" si="24"/>
        <v>2885998.7600000002</v>
      </c>
      <c r="N284" s="106">
        <v>2689.3</v>
      </c>
      <c r="O284" s="106">
        <v>7716.2</v>
      </c>
      <c r="P284" s="106">
        <v>157602.6</v>
      </c>
      <c r="Q284" s="106">
        <v>9717.17</v>
      </c>
      <c r="R284" s="106">
        <v>94879.1</v>
      </c>
      <c r="S284" s="93">
        <v>10415.44</v>
      </c>
      <c r="T284" s="123">
        <f t="shared" si="25"/>
        <v>3169018.5700000003</v>
      </c>
      <c r="U284" s="107">
        <v>69.5</v>
      </c>
      <c r="V284" s="110">
        <v>952</v>
      </c>
      <c r="W284" s="120">
        <v>-38546.910000000003</v>
      </c>
      <c r="X284" s="126"/>
      <c r="Y284" s="126">
        <v>-1163.5</v>
      </c>
      <c r="Z284" s="131">
        <v>1.5</v>
      </c>
      <c r="AA284" s="139">
        <v>3169018.57</v>
      </c>
      <c r="AB284" s="139">
        <v>-38546.910000000003</v>
      </c>
      <c r="AC284" s="139"/>
      <c r="AD284" s="139">
        <v>-1163.5</v>
      </c>
      <c r="AE284" s="155">
        <f t="shared" si="26"/>
        <v>0</v>
      </c>
      <c r="AF284" s="155">
        <f t="shared" si="27"/>
        <v>0</v>
      </c>
      <c r="AG284" s="156">
        <f t="shared" si="28"/>
        <v>0</v>
      </c>
      <c r="AH284" s="156">
        <f t="shared" si="29"/>
        <v>0</v>
      </c>
      <c r="AI284" s="142"/>
      <c r="AJ284" s="142"/>
      <c r="AK284" s="142"/>
      <c r="AL284" s="142"/>
      <c r="AM284" s="142"/>
      <c r="AN284" s="142"/>
    </row>
    <row r="285" spans="1:40" x14ac:dyDescent="0.25">
      <c r="A285" s="79">
        <v>5902</v>
      </c>
      <c r="B285" s="137" t="s">
        <v>50</v>
      </c>
      <c r="C285" s="102">
        <v>704432.73</v>
      </c>
      <c r="D285" s="102">
        <v>78514.210000000006</v>
      </c>
      <c r="E285" s="100"/>
      <c r="F285" s="148"/>
      <c r="G285" s="102">
        <v>2078.9</v>
      </c>
      <c r="H285" s="102">
        <v>75.55</v>
      </c>
      <c r="I285" s="102"/>
      <c r="J285" s="102">
        <v>2692.1</v>
      </c>
      <c r="K285" s="102"/>
      <c r="L285" s="102">
        <v>59786.55</v>
      </c>
      <c r="M285" s="72">
        <f t="shared" si="24"/>
        <v>847580.04</v>
      </c>
      <c r="N285" s="106"/>
      <c r="O285" s="106">
        <v>360.6</v>
      </c>
      <c r="P285" s="106">
        <v>41136.35</v>
      </c>
      <c r="Q285" s="106"/>
      <c r="R285" s="106">
        <v>21279.599999999999</v>
      </c>
      <c r="S285" s="93">
        <v>244.02</v>
      </c>
      <c r="T285" s="123">
        <f t="shared" si="25"/>
        <v>910600.61</v>
      </c>
      <c r="U285" s="107">
        <v>70</v>
      </c>
      <c r="V285" s="110">
        <v>415</v>
      </c>
      <c r="W285" s="120">
        <v>-47.61</v>
      </c>
      <c r="X285" s="126"/>
      <c r="Y285" s="126">
        <v>-135.94999999999999</v>
      </c>
      <c r="Z285" s="131">
        <v>1</v>
      </c>
      <c r="AA285" s="139">
        <v>910600.6100000001</v>
      </c>
      <c r="AB285" s="139">
        <v>-47.61</v>
      </c>
      <c r="AC285" s="139"/>
      <c r="AD285" s="139">
        <v>-135.94999999999999</v>
      </c>
      <c r="AE285" s="155">
        <f t="shared" si="26"/>
        <v>0</v>
      </c>
      <c r="AF285" s="155">
        <f t="shared" si="27"/>
        <v>0</v>
      </c>
      <c r="AG285" s="156">
        <f t="shared" si="28"/>
        <v>0</v>
      </c>
      <c r="AH285" s="156">
        <f t="shared" si="29"/>
        <v>0</v>
      </c>
      <c r="AI285" s="142"/>
      <c r="AJ285" s="142"/>
      <c r="AK285" s="142"/>
      <c r="AL285" s="142"/>
      <c r="AM285" s="142"/>
      <c r="AN285" s="142"/>
    </row>
    <row r="286" spans="1:40" x14ac:dyDescent="0.25">
      <c r="A286" s="79">
        <v>5903</v>
      </c>
      <c r="B286" s="137" t="s">
        <v>51</v>
      </c>
      <c r="C286" s="102">
        <v>359994.44</v>
      </c>
      <c r="D286" s="102">
        <v>41342.26</v>
      </c>
      <c r="E286" s="100"/>
      <c r="F286" s="148"/>
      <c r="G286" s="102">
        <v>-2390.1</v>
      </c>
      <c r="H286" s="102">
        <v>273</v>
      </c>
      <c r="I286" s="102"/>
      <c r="J286" s="102">
        <v>711.72</v>
      </c>
      <c r="K286" s="102"/>
      <c r="L286" s="102">
        <v>27100.35</v>
      </c>
      <c r="M286" s="72">
        <f t="shared" si="24"/>
        <v>427031.67</v>
      </c>
      <c r="N286" s="106">
        <v>35867.85</v>
      </c>
      <c r="O286" s="106"/>
      <c r="P286" s="106"/>
      <c r="Q286" s="106"/>
      <c r="R286" s="106"/>
      <c r="S286" s="93">
        <v>-239.79</v>
      </c>
      <c r="T286" s="123">
        <f t="shared" si="25"/>
        <v>462659.73</v>
      </c>
      <c r="U286" s="107">
        <v>72</v>
      </c>
      <c r="V286" s="110">
        <v>234</v>
      </c>
      <c r="W286" s="120">
        <v>-2000.24</v>
      </c>
      <c r="X286" s="126"/>
      <c r="Y286" s="126">
        <v>-143.72</v>
      </c>
      <c r="Z286" s="131">
        <v>0.7</v>
      </c>
      <c r="AA286" s="139">
        <v>462659.73</v>
      </c>
      <c r="AB286" s="139">
        <v>-2000.24</v>
      </c>
      <c r="AC286" s="139"/>
      <c r="AD286" s="139">
        <v>-143.72</v>
      </c>
      <c r="AE286" s="155">
        <f t="shared" si="26"/>
        <v>0</v>
      </c>
      <c r="AF286" s="155">
        <f t="shared" si="27"/>
        <v>0</v>
      </c>
      <c r="AG286" s="156">
        <f t="shared" si="28"/>
        <v>0</v>
      </c>
      <c r="AH286" s="156">
        <f t="shared" si="29"/>
        <v>0</v>
      </c>
      <c r="AI286" s="142"/>
      <c r="AJ286" s="142"/>
      <c r="AK286" s="142"/>
      <c r="AL286" s="142"/>
      <c r="AM286" s="142"/>
      <c r="AN286" s="142"/>
    </row>
    <row r="287" spans="1:40" x14ac:dyDescent="0.25">
      <c r="A287" s="79">
        <v>5904</v>
      </c>
      <c r="B287" s="137" t="s">
        <v>52</v>
      </c>
      <c r="C287" s="102">
        <v>1155619.8999999999</v>
      </c>
      <c r="D287" s="102">
        <v>166690.88</v>
      </c>
      <c r="E287" s="100"/>
      <c r="F287" s="148"/>
      <c r="G287" s="102">
        <v>17248.7</v>
      </c>
      <c r="H287" s="102">
        <v>656.05</v>
      </c>
      <c r="I287" s="102"/>
      <c r="J287" s="102">
        <v>27953.1</v>
      </c>
      <c r="K287" s="102">
        <v>1431.65</v>
      </c>
      <c r="L287" s="102">
        <v>97989.1</v>
      </c>
      <c r="M287" s="72">
        <f t="shared" si="24"/>
        <v>1467589.38</v>
      </c>
      <c r="N287" s="106">
        <v>32442.95</v>
      </c>
      <c r="O287" s="106"/>
      <c r="P287" s="106">
        <v>34131.1</v>
      </c>
      <c r="Q287" s="106"/>
      <c r="R287" s="106">
        <v>12514</v>
      </c>
      <c r="S287" s="93">
        <v>2027.93</v>
      </c>
      <c r="T287" s="123">
        <f t="shared" si="25"/>
        <v>1548705.3599999999</v>
      </c>
      <c r="U287" s="107">
        <v>66</v>
      </c>
      <c r="V287" s="110">
        <v>561</v>
      </c>
      <c r="W287" s="120">
        <v>-5642.34</v>
      </c>
      <c r="X287" s="126"/>
      <c r="Y287" s="126">
        <v>-212.77</v>
      </c>
      <c r="Z287" s="131">
        <v>1</v>
      </c>
      <c r="AA287" s="139">
        <v>1548705.36</v>
      </c>
      <c r="AB287" s="139">
        <v>-5642.34</v>
      </c>
      <c r="AC287" s="139"/>
      <c r="AD287" s="139">
        <v>-212.77</v>
      </c>
      <c r="AE287" s="155">
        <f t="shared" si="26"/>
        <v>0</v>
      </c>
      <c r="AF287" s="155">
        <f t="shared" si="27"/>
        <v>0</v>
      </c>
      <c r="AG287" s="156">
        <f t="shared" si="28"/>
        <v>0</v>
      </c>
      <c r="AH287" s="156">
        <f t="shared" si="29"/>
        <v>0</v>
      </c>
      <c r="AI287" s="142"/>
      <c r="AJ287" s="142"/>
      <c r="AK287" s="142"/>
      <c r="AL287" s="142"/>
      <c r="AM287" s="142"/>
      <c r="AN287" s="142"/>
    </row>
    <row r="288" spans="1:40" x14ac:dyDescent="0.25">
      <c r="A288" s="79">
        <v>5905</v>
      </c>
      <c r="B288" s="137" t="s">
        <v>53</v>
      </c>
      <c r="C288" s="102">
        <v>1120660.1000000001</v>
      </c>
      <c r="D288" s="102">
        <v>196376.23</v>
      </c>
      <c r="E288" s="100"/>
      <c r="F288" s="148"/>
      <c r="G288" s="102">
        <v>153171.5</v>
      </c>
      <c r="H288" s="102">
        <v>7342.75</v>
      </c>
      <c r="I288" s="102"/>
      <c r="J288" s="102">
        <v>27902.33</v>
      </c>
      <c r="K288" s="102">
        <v>3104.55</v>
      </c>
      <c r="L288" s="158">
        <v>107781</v>
      </c>
      <c r="M288" s="72">
        <f t="shared" si="24"/>
        <v>1616338.4600000002</v>
      </c>
      <c r="N288" s="106">
        <v>273258</v>
      </c>
      <c r="O288" s="106"/>
      <c r="P288" s="106">
        <v>66973.7</v>
      </c>
      <c r="Q288" s="106">
        <v>465.13</v>
      </c>
      <c r="R288" s="106">
        <v>118583.65</v>
      </c>
      <c r="S288" s="93">
        <v>18180.189999999999</v>
      </c>
      <c r="T288" s="123">
        <f t="shared" si="25"/>
        <v>2093799.13</v>
      </c>
      <c r="U288" s="107">
        <v>70</v>
      </c>
      <c r="V288" s="110">
        <v>712</v>
      </c>
      <c r="W288" s="120">
        <v>-3492.36</v>
      </c>
      <c r="X288" s="126"/>
      <c r="Y288" s="126">
        <v>-614.89</v>
      </c>
      <c r="Z288" s="131">
        <v>1</v>
      </c>
      <c r="AA288" s="139"/>
      <c r="AB288" s="139"/>
      <c r="AC288" s="139"/>
      <c r="AD288" s="139"/>
      <c r="AE288" s="155">
        <f t="shared" si="26"/>
        <v>2093799.13</v>
      </c>
      <c r="AF288" s="155">
        <f t="shared" si="27"/>
        <v>3492.36</v>
      </c>
      <c r="AG288" s="156">
        <f t="shared" si="28"/>
        <v>0</v>
      </c>
      <c r="AH288" s="156">
        <f t="shared" si="29"/>
        <v>614.89</v>
      </c>
      <c r="AI288" s="142"/>
      <c r="AJ288" s="142"/>
      <c r="AK288" s="142"/>
      <c r="AL288" s="142"/>
      <c r="AM288" s="142"/>
      <c r="AN288" s="142"/>
    </row>
    <row r="289" spans="1:40" x14ac:dyDescent="0.25">
      <c r="A289" s="79">
        <v>5907</v>
      </c>
      <c r="B289" s="137" t="s">
        <v>54</v>
      </c>
      <c r="C289" s="102">
        <v>496341.2</v>
      </c>
      <c r="D289" s="102">
        <v>50665.05</v>
      </c>
      <c r="E289" s="100"/>
      <c r="F289" s="148">
        <v>2030</v>
      </c>
      <c r="G289" s="102">
        <v>1168.05</v>
      </c>
      <c r="H289" s="102">
        <v>-344</v>
      </c>
      <c r="I289" s="102"/>
      <c r="J289" s="102">
        <v>-9093.52</v>
      </c>
      <c r="K289" s="102">
        <v>520.70000000000005</v>
      </c>
      <c r="L289" s="102">
        <v>48075.75</v>
      </c>
      <c r="M289" s="72">
        <f t="shared" si="24"/>
        <v>589363.23</v>
      </c>
      <c r="N289" s="106">
        <v>8695.1</v>
      </c>
      <c r="O289" s="106"/>
      <c r="P289" s="106">
        <v>10435.35</v>
      </c>
      <c r="Q289" s="106"/>
      <c r="R289" s="106">
        <v>9770</v>
      </c>
      <c r="S289" s="93">
        <v>93.33</v>
      </c>
      <c r="T289" s="123">
        <f t="shared" si="25"/>
        <v>618357.00999999989</v>
      </c>
      <c r="U289" s="107">
        <v>75</v>
      </c>
      <c r="V289" s="110">
        <v>325</v>
      </c>
      <c r="W289" s="120">
        <v>-3075.95</v>
      </c>
      <c r="X289" s="126"/>
      <c r="Y289" s="126">
        <v>-4.53</v>
      </c>
      <c r="Z289" s="131">
        <v>1</v>
      </c>
      <c r="AA289" s="139">
        <v>618357.01</v>
      </c>
      <c r="AB289" s="139">
        <v>-3075.95</v>
      </c>
      <c r="AC289" s="139"/>
      <c r="AD289" s="139">
        <v>-4.53</v>
      </c>
      <c r="AE289" s="155">
        <f t="shared" si="26"/>
        <v>0</v>
      </c>
      <c r="AF289" s="155">
        <f t="shared" si="27"/>
        <v>0</v>
      </c>
      <c r="AG289" s="156">
        <f t="shared" si="28"/>
        <v>0</v>
      </c>
      <c r="AH289" s="156">
        <f t="shared" si="29"/>
        <v>0</v>
      </c>
      <c r="AI289" s="142"/>
      <c r="AJ289" s="142"/>
      <c r="AK289" s="142"/>
      <c r="AL289" s="142"/>
      <c r="AM289" s="142"/>
      <c r="AN289" s="142"/>
    </row>
    <row r="290" spans="1:40" x14ac:dyDescent="0.25">
      <c r="A290" s="79">
        <v>5908</v>
      </c>
      <c r="B290" s="137" t="s">
        <v>55</v>
      </c>
      <c r="C290" s="102">
        <v>261879.2</v>
      </c>
      <c r="D290" s="102">
        <v>47070.62</v>
      </c>
      <c r="E290" s="100"/>
      <c r="F290" s="148"/>
      <c r="G290" s="102">
        <v>10549.75</v>
      </c>
      <c r="H290" s="102">
        <v>-162.94999999999999</v>
      </c>
      <c r="I290" s="102"/>
      <c r="J290" s="102">
        <v>11594.65</v>
      </c>
      <c r="K290" s="102">
        <v>662.95</v>
      </c>
      <c r="L290" s="102">
        <v>23047.35</v>
      </c>
      <c r="M290" s="72">
        <f t="shared" si="24"/>
        <v>354641.57</v>
      </c>
      <c r="N290" s="106">
        <v>436.2</v>
      </c>
      <c r="O290" s="106">
        <v>8555.2000000000007</v>
      </c>
      <c r="P290" s="106">
        <v>4400</v>
      </c>
      <c r="Q290" s="106"/>
      <c r="R290" s="106">
        <v>1651.25</v>
      </c>
      <c r="S290" s="93">
        <v>1176.43</v>
      </c>
      <c r="T290" s="123">
        <f t="shared" si="25"/>
        <v>370860.65</v>
      </c>
      <c r="U290" s="107">
        <v>79</v>
      </c>
      <c r="V290" s="110">
        <v>153</v>
      </c>
      <c r="W290" s="120">
        <v>-7072.3</v>
      </c>
      <c r="X290" s="126"/>
      <c r="Y290" s="126">
        <v>-49.33</v>
      </c>
      <c r="Z290" s="131">
        <v>1</v>
      </c>
      <c r="AA290" s="139">
        <v>370860.65</v>
      </c>
      <c r="AB290" s="139">
        <v>-7072.3</v>
      </c>
      <c r="AC290" s="139"/>
      <c r="AD290" s="139">
        <v>-49.33</v>
      </c>
      <c r="AE290" s="155">
        <f t="shared" si="26"/>
        <v>0</v>
      </c>
      <c r="AF290" s="155">
        <f t="shared" si="27"/>
        <v>0</v>
      </c>
      <c r="AG290" s="156">
        <f t="shared" si="28"/>
        <v>0</v>
      </c>
      <c r="AH290" s="156">
        <f t="shared" si="29"/>
        <v>0</v>
      </c>
      <c r="AI290" s="142"/>
      <c r="AJ290" s="142"/>
      <c r="AK290" s="142"/>
      <c r="AL290" s="142"/>
      <c r="AM290" s="142"/>
      <c r="AN290" s="142"/>
    </row>
    <row r="291" spans="1:40" x14ac:dyDescent="0.25">
      <c r="A291" s="79">
        <v>5909</v>
      </c>
      <c r="B291" s="137" t="s">
        <v>56</v>
      </c>
      <c r="C291" s="102">
        <v>1906338.17</v>
      </c>
      <c r="D291" s="102">
        <v>386515.57</v>
      </c>
      <c r="E291" s="100"/>
      <c r="F291" s="148"/>
      <c r="G291" s="102">
        <v>-10397.5</v>
      </c>
      <c r="H291" s="102">
        <v>1923.55</v>
      </c>
      <c r="I291" s="102"/>
      <c r="J291" s="102">
        <v>25369.15</v>
      </c>
      <c r="K291" s="102">
        <v>768.05</v>
      </c>
      <c r="L291" s="102">
        <v>163216.22</v>
      </c>
      <c r="M291" s="72">
        <f t="shared" si="24"/>
        <v>2473733.2099999995</v>
      </c>
      <c r="N291" s="106">
        <v>7393.8</v>
      </c>
      <c r="O291" s="106">
        <v>15566.6</v>
      </c>
      <c r="P291" s="106">
        <v>112643.65</v>
      </c>
      <c r="Q291" s="106">
        <v>2108.14</v>
      </c>
      <c r="R291" s="106">
        <v>137179.85</v>
      </c>
      <c r="S291" s="93">
        <v>-959.78</v>
      </c>
      <c r="T291" s="123">
        <f t="shared" si="25"/>
        <v>2747665.4699999997</v>
      </c>
      <c r="U291" s="107">
        <v>67</v>
      </c>
      <c r="V291" s="110">
        <v>728</v>
      </c>
      <c r="W291" s="120">
        <v>-1915.8</v>
      </c>
      <c r="X291" s="126"/>
      <c r="Y291" s="126">
        <v>-761.37</v>
      </c>
      <c r="Z291" s="131">
        <v>1</v>
      </c>
      <c r="AA291" s="139">
        <v>2747665.47</v>
      </c>
      <c r="AB291" s="139">
        <v>-1915.8</v>
      </c>
      <c r="AC291" s="139"/>
      <c r="AD291" s="139">
        <v>-761.37</v>
      </c>
      <c r="AE291" s="155">
        <f t="shared" si="26"/>
        <v>0</v>
      </c>
      <c r="AF291" s="155">
        <f t="shared" si="27"/>
        <v>0</v>
      </c>
      <c r="AG291" s="156">
        <f t="shared" si="28"/>
        <v>0</v>
      </c>
      <c r="AH291" s="156">
        <f t="shared" si="29"/>
        <v>0</v>
      </c>
      <c r="AI291" s="142"/>
      <c r="AJ291" s="142"/>
      <c r="AK291" s="142"/>
      <c r="AL291" s="142"/>
      <c r="AM291" s="142"/>
      <c r="AN291" s="142"/>
    </row>
    <row r="292" spans="1:40" x14ac:dyDescent="0.25">
      <c r="A292" s="79">
        <v>5910</v>
      </c>
      <c r="B292" s="137" t="s">
        <v>57</v>
      </c>
      <c r="C292" s="102">
        <v>666922.73</v>
      </c>
      <c r="D292" s="102">
        <v>84650.86</v>
      </c>
      <c r="E292" s="100"/>
      <c r="F292" s="148">
        <v>2200</v>
      </c>
      <c r="G292" s="102">
        <v>9787.2000000000007</v>
      </c>
      <c r="H292" s="102">
        <v>127.8</v>
      </c>
      <c r="I292" s="102"/>
      <c r="J292" s="102">
        <v>8599.1200000000008</v>
      </c>
      <c r="K292" s="102"/>
      <c r="L292" s="102">
        <v>61018</v>
      </c>
      <c r="M292" s="72">
        <f t="shared" si="24"/>
        <v>833305.71</v>
      </c>
      <c r="N292" s="106"/>
      <c r="O292" s="106"/>
      <c r="P292" s="106">
        <v>44207.8</v>
      </c>
      <c r="Q292" s="106"/>
      <c r="R292" s="106">
        <v>13554.7</v>
      </c>
      <c r="S292" s="93">
        <v>1122.99</v>
      </c>
      <c r="T292" s="123">
        <f t="shared" si="25"/>
        <v>892191.2</v>
      </c>
      <c r="U292" s="107">
        <v>77</v>
      </c>
      <c r="V292" s="110">
        <v>403</v>
      </c>
      <c r="W292" s="146">
        <v>-18196.66</v>
      </c>
      <c r="X292" s="126"/>
      <c r="Y292" s="126">
        <v>0</v>
      </c>
      <c r="Z292" s="131">
        <v>1</v>
      </c>
      <c r="AA292" s="139">
        <f>889991.2+2200</f>
        <v>892191.2</v>
      </c>
      <c r="AB292" s="139">
        <v>-18196.66</v>
      </c>
      <c r="AC292" s="139"/>
      <c r="AD292" s="139">
        <v>0</v>
      </c>
      <c r="AE292" s="155">
        <f t="shared" si="26"/>
        <v>0</v>
      </c>
      <c r="AF292" s="155">
        <f t="shared" si="27"/>
        <v>0</v>
      </c>
      <c r="AG292" s="156">
        <f t="shared" si="28"/>
        <v>0</v>
      </c>
      <c r="AH292" s="156">
        <f t="shared" si="29"/>
        <v>0</v>
      </c>
      <c r="AI292" s="142"/>
      <c r="AJ292" s="142"/>
      <c r="AK292" s="142"/>
      <c r="AL292" s="142"/>
      <c r="AM292" s="142"/>
      <c r="AN292" s="142"/>
    </row>
    <row r="293" spans="1:40" x14ac:dyDescent="0.25">
      <c r="A293" s="79">
        <v>5911</v>
      </c>
      <c r="B293" s="137" t="s">
        <v>58</v>
      </c>
      <c r="C293" s="102">
        <v>467737.02</v>
      </c>
      <c r="D293" s="102">
        <v>64690.2</v>
      </c>
      <c r="E293" s="100"/>
      <c r="F293" s="148">
        <v>1390</v>
      </c>
      <c r="G293" s="102">
        <v>7413.25</v>
      </c>
      <c r="H293" s="102">
        <v>-303.89999999999998</v>
      </c>
      <c r="I293" s="102"/>
      <c r="J293" s="102">
        <v>1364.8</v>
      </c>
      <c r="K293" s="102">
        <v>2738.5</v>
      </c>
      <c r="L293" s="102">
        <v>35287.1</v>
      </c>
      <c r="M293" s="72">
        <f t="shared" si="24"/>
        <v>580316.97</v>
      </c>
      <c r="N293" s="106">
        <v>1009.45</v>
      </c>
      <c r="O293" s="106">
        <v>1676.5</v>
      </c>
      <c r="P293" s="106">
        <v>18095.45</v>
      </c>
      <c r="Q293" s="106"/>
      <c r="R293" s="106">
        <v>28123.95</v>
      </c>
      <c r="S293" s="93">
        <v>805.22</v>
      </c>
      <c r="T293" s="123">
        <f t="shared" si="25"/>
        <v>630027.5399999998</v>
      </c>
      <c r="U293" s="107">
        <v>77</v>
      </c>
      <c r="V293" s="110">
        <v>245</v>
      </c>
      <c r="W293" s="120">
        <v>-2706.69</v>
      </c>
      <c r="X293" s="126"/>
      <c r="Y293" s="126">
        <v>-600.22</v>
      </c>
      <c r="Z293" s="131">
        <v>1</v>
      </c>
      <c r="AA293" s="139">
        <f>628637.54+1390</f>
        <v>630027.54</v>
      </c>
      <c r="AB293" s="139">
        <v>-2706.69</v>
      </c>
      <c r="AC293" s="139"/>
      <c r="AD293" s="139">
        <v>-600.22</v>
      </c>
      <c r="AE293" s="155">
        <f t="shared" si="26"/>
        <v>0</v>
      </c>
      <c r="AF293" s="155">
        <f t="shared" si="27"/>
        <v>0</v>
      </c>
      <c r="AG293" s="156">
        <f t="shared" si="28"/>
        <v>0</v>
      </c>
      <c r="AH293" s="156">
        <f t="shared" si="29"/>
        <v>0</v>
      </c>
      <c r="AI293" s="142"/>
      <c r="AJ293" s="142"/>
      <c r="AK293" s="142"/>
      <c r="AL293" s="142"/>
      <c r="AM293" s="142"/>
      <c r="AN293" s="142"/>
    </row>
    <row r="294" spans="1:40" x14ac:dyDescent="0.25">
      <c r="A294" s="79">
        <v>5912</v>
      </c>
      <c r="B294" s="137" t="s">
        <v>59</v>
      </c>
      <c r="C294" s="102">
        <v>328189.94</v>
      </c>
      <c r="D294" s="102">
        <v>22756.41</v>
      </c>
      <c r="E294" s="100"/>
      <c r="F294" s="158">
        <v>880</v>
      </c>
      <c r="G294" s="102">
        <v>3576.9</v>
      </c>
      <c r="H294" s="102">
        <v>379.75</v>
      </c>
      <c r="I294" s="102"/>
      <c r="J294" s="102">
        <v>6624.13</v>
      </c>
      <c r="K294" s="102"/>
      <c r="L294" s="102">
        <v>21877.3</v>
      </c>
      <c r="M294" s="72">
        <f t="shared" si="24"/>
        <v>384284.43</v>
      </c>
      <c r="N294" s="106">
        <v>3569.75</v>
      </c>
      <c r="O294" s="106"/>
      <c r="P294" s="106">
        <v>20262.2</v>
      </c>
      <c r="Q294" s="106"/>
      <c r="R294" s="106">
        <v>11314.3</v>
      </c>
      <c r="S294" s="93">
        <v>448.14</v>
      </c>
      <c r="T294" s="123">
        <f t="shared" si="25"/>
        <v>419878.82</v>
      </c>
      <c r="U294" s="107">
        <v>81</v>
      </c>
      <c r="V294" s="110">
        <v>164</v>
      </c>
      <c r="W294" s="120">
        <v>-2205.6</v>
      </c>
      <c r="X294" s="126"/>
      <c r="Y294" s="126">
        <v>0</v>
      </c>
      <c r="Z294" s="131">
        <v>1</v>
      </c>
      <c r="AA294" s="139">
        <v>419878.82</v>
      </c>
      <c r="AB294" s="139">
        <v>-2205.6</v>
      </c>
      <c r="AC294" s="139"/>
      <c r="AD294" s="139">
        <v>0</v>
      </c>
      <c r="AE294" s="155">
        <f t="shared" si="26"/>
        <v>0</v>
      </c>
      <c r="AF294" s="155">
        <f t="shared" si="27"/>
        <v>0</v>
      </c>
      <c r="AG294" s="156">
        <f t="shared" si="28"/>
        <v>0</v>
      </c>
      <c r="AH294" s="156">
        <f t="shared" si="29"/>
        <v>0</v>
      </c>
      <c r="AI294" s="142"/>
      <c r="AJ294" s="142"/>
      <c r="AK294" s="142"/>
      <c r="AL294" s="142"/>
      <c r="AM294" s="142"/>
      <c r="AN294" s="142"/>
    </row>
    <row r="295" spans="1:40" x14ac:dyDescent="0.25">
      <c r="A295" s="79">
        <v>5913</v>
      </c>
      <c r="B295" s="137" t="s">
        <v>60</v>
      </c>
      <c r="C295" s="102">
        <v>1421452.94</v>
      </c>
      <c r="D295" s="102">
        <v>191745.01</v>
      </c>
      <c r="E295" s="100"/>
      <c r="F295" s="148"/>
      <c r="G295" s="102">
        <v>3323.85</v>
      </c>
      <c r="H295" s="102">
        <v>171.85</v>
      </c>
      <c r="I295" s="102"/>
      <c r="J295" s="102">
        <v>21753.759999999998</v>
      </c>
      <c r="K295" s="102">
        <v>1585.35</v>
      </c>
      <c r="L295" s="102">
        <v>121723</v>
      </c>
      <c r="M295" s="72">
        <f t="shared" si="24"/>
        <v>1761755.7600000002</v>
      </c>
      <c r="N295" s="106">
        <v>29277.45</v>
      </c>
      <c r="O295" s="106">
        <v>4630.3</v>
      </c>
      <c r="P295" s="106">
        <v>91602.5</v>
      </c>
      <c r="Q295" s="106"/>
      <c r="R295" s="106">
        <v>47018.9</v>
      </c>
      <c r="S295" s="93">
        <v>395.93</v>
      </c>
      <c r="T295" s="123">
        <f t="shared" si="25"/>
        <v>1934680.84</v>
      </c>
      <c r="U295" s="107">
        <v>73</v>
      </c>
      <c r="V295" s="110">
        <v>891</v>
      </c>
      <c r="W295" s="120">
        <v>-17825.29</v>
      </c>
      <c r="X295" s="126"/>
      <c r="Y295" s="126">
        <v>-113.86</v>
      </c>
      <c r="Z295" s="131">
        <v>1</v>
      </c>
      <c r="AA295" s="139">
        <f>1932076.84+2604</f>
        <v>1934680.84</v>
      </c>
      <c r="AB295" s="139">
        <v>-17825.29</v>
      </c>
      <c r="AC295" s="139"/>
      <c r="AD295" s="139">
        <v>-113.86</v>
      </c>
      <c r="AE295" s="155">
        <f t="shared" si="26"/>
        <v>0</v>
      </c>
      <c r="AF295" s="155">
        <f t="shared" si="27"/>
        <v>0</v>
      </c>
      <c r="AG295" s="156">
        <f t="shared" si="28"/>
        <v>0</v>
      </c>
      <c r="AH295" s="156">
        <f t="shared" si="29"/>
        <v>0</v>
      </c>
      <c r="AI295" s="142"/>
      <c r="AJ295" s="142"/>
      <c r="AK295" s="142"/>
      <c r="AL295" s="142"/>
      <c r="AM295" s="142"/>
      <c r="AN295" s="142"/>
    </row>
    <row r="296" spans="1:40" x14ac:dyDescent="0.25">
      <c r="A296" s="79">
        <v>5914</v>
      </c>
      <c r="B296" s="137" t="s">
        <v>61</v>
      </c>
      <c r="C296" s="102">
        <v>562856.05000000005</v>
      </c>
      <c r="D296" s="102">
        <v>63058.61</v>
      </c>
      <c r="E296" s="100"/>
      <c r="F296" s="148">
        <v>2290</v>
      </c>
      <c r="G296" s="102">
        <v>14313.7</v>
      </c>
      <c r="H296" s="102">
        <v>6594.85</v>
      </c>
      <c r="I296" s="102"/>
      <c r="J296" s="102">
        <v>7438.26</v>
      </c>
      <c r="K296" s="102">
        <v>8081.45</v>
      </c>
      <c r="L296" s="102">
        <v>64880.15</v>
      </c>
      <c r="M296" s="72">
        <f t="shared" si="24"/>
        <v>729513.07</v>
      </c>
      <c r="N296" s="106">
        <v>11708.55</v>
      </c>
      <c r="O296" s="106">
        <v>44453.2</v>
      </c>
      <c r="P296" s="106">
        <v>42893</v>
      </c>
      <c r="Q296" s="106">
        <v>2446.0500000000002</v>
      </c>
      <c r="R296" s="106">
        <v>33599.1</v>
      </c>
      <c r="S296" s="93">
        <v>2368.15</v>
      </c>
      <c r="T296" s="123">
        <f t="shared" si="25"/>
        <v>866981.12</v>
      </c>
      <c r="U296" s="107">
        <v>73.5</v>
      </c>
      <c r="V296" s="110">
        <v>381</v>
      </c>
      <c r="W296" s="120">
        <v>-11855.03</v>
      </c>
      <c r="X296" s="126"/>
      <c r="Y296" s="126">
        <v>-3.01</v>
      </c>
      <c r="Z296" s="131">
        <v>1</v>
      </c>
      <c r="AA296" s="139">
        <v>866981.12</v>
      </c>
      <c r="AB296" s="139">
        <v>-11855.03</v>
      </c>
      <c r="AC296" s="139"/>
      <c r="AD296" s="139">
        <v>-3.01</v>
      </c>
      <c r="AE296" s="155">
        <f t="shared" si="26"/>
        <v>0</v>
      </c>
      <c r="AF296" s="155">
        <f t="shared" si="27"/>
        <v>0</v>
      </c>
      <c r="AG296" s="156">
        <f t="shared" si="28"/>
        <v>0</v>
      </c>
      <c r="AH296" s="156">
        <f t="shared" si="29"/>
        <v>0</v>
      </c>
      <c r="AI296" s="142"/>
      <c r="AJ296" s="142"/>
      <c r="AK296" s="142"/>
      <c r="AL296" s="142"/>
      <c r="AM296" s="142"/>
      <c r="AN296" s="142"/>
    </row>
    <row r="297" spans="1:40" x14ac:dyDescent="0.25">
      <c r="A297" s="79">
        <v>5919</v>
      </c>
      <c r="B297" s="137" t="s">
        <v>309</v>
      </c>
      <c r="C297" s="102">
        <v>1068836.4099999999</v>
      </c>
      <c r="D297" s="102">
        <v>131687.44</v>
      </c>
      <c r="E297" s="100"/>
      <c r="F297" s="158">
        <v>3860</v>
      </c>
      <c r="G297" s="102">
        <v>13343.9</v>
      </c>
      <c r="H297" s="102">
        <v>412.75</v>
      </c>
      <c r="I297" s="102"/>
      <c r="J297" s="102">
        <v>23681.83</v>
      </c>
      <c r="K297" s="102">
        <v>9487.2999999999993</v>
      </c>
      <c r="L297" s="102">
        <v>140517.9</v>
      </c>
      <c r="M297" s="72">
        <f t="shared" si="24"/>
        <v>1391827.5299999998</v>
      </c>
      <c r="N297" s="106">
        <v>11130.05</v>
      </c>
      <c r="O297" s="106"/>
      <c r="P297" s="106">
        <v>59761.5</v>
      </c>
      <c r="Q297" s="106">
        <v>1659.81</v>
      </c>
      <c r="R297" s="106">
        <v>29137.5</v>
      </c>
      <c r="S297" s="93">
        <v>1558.11</v>
      </c>
      <c r="T297" s="123">
        <f t="shared" si="25"/>
        <v>1495074.5</v>
      </c>
      <c r="U297" s="107">
        <v>72</v>
      </c>
      <c r="V297" s="110">
        <v>655</v>
      </c>
      <c r="W297" s="120">
        <v>-26247.29</v>
      </c>
      <c r="X297" s="126"/>
      <c r="Y297" s="126">
        <v>-66.72</v>
      </c>
      <c r="Z297" s="131">
        <v>1.2</v>
      </c>
      <c r="AA297" s="139">
        <v>1495074.5</v>
      </c>
      <c r="AB297" s="139">
        <v>-26247.29</v>
      </c>
      <c r="AC297" s="139"/>
      <c r="AD297" s="139">
        <v>-66.72</v>
      </c>
      <c r="AE297" s="155">
        <f t="shared" si="26"/>
        <v>0</v>
      </c>
      <c r="AF297" s="155">
        <f t="shared" si="27"/>
        <v>0</v>
      </c>
      <c r="AG297" s="156">
        <f t="shared" si="28"/>
        <v>0</v>
      </c>
      <c r="AH297" s="156">
        <f t="shared" si="29"/>
        <v>0</v>
      </c>
      <c r="AI297" s="142"/>
      <c r="AJ297" s="142"/>
      <c r="AK297" s="142"/>
      <c r="AL297" s="142"/>
      <c r="AM297" s="142"/>
      <c r="AN297" s="142"/>
    </row>
    <row r="298" spans="1:40" x14ac:dyDescent="0.25">
      <c r="A298" s="79">
        <v>5921</v>
      </c>
      <c r="B298" s="137" t="s">
        <v>310</v>
      </c>
      <c r="C298" s="102">
        <v>397762.94</v>
      </c>
      <c r="D298" s="102">
        <v>36064.5</v>
      </c>
      <c r="E298" s="100"/>
      <c r="F298" s="148">
        <v>1420.9</v>
      </c>
      <c r="G298" s="102">
        <v>10495.15</v>
      </c>
      <c r="H298" s="102">
        <v>732.4</v>
      </c>
      <c r="I298" s="102"/>
      <c r="J298" s="102">
        <v>12004.38</v>
      </c>
      <c r="K298" s="102"/>
      <c r="L298" s="102">
        <v>34416.65</v>
      </c>
      <c r="M298" s="72">
        <f t="shared" si="24"/>
        <v>492896.9200000001</v>
      </c>
      <c r="N298" s="106">
        <v>8046.65</v>
      </c>
      <c r="O298" s="106">
        <v>3618.6</v>
      </c>
      <c r="P298" s="106">
        <v>653.25</v>
      </c>
      <c r="Q298" s="106"/>
      <c r="R298" s="106"/>
      <c r="S298" s="93">
        <v>1271.6600000000001</v>
      </c>
      <c r="T298" s="123">
        <f t="shared" si="25"/>
        <v>506487.08000000007</v>
      </c>
      <c r="U298" s="107">
        <v>81</v>
      </c>
      <c r="V298" s="110">
        <v>239</v>
      </c>
      <c r="W298" s="120">
        <v>-18273.919999999998</v>
      </c>
      <c r="X298" s="126"/>
      <c r="Y298" s="126">
        <v>-19.93</v>
      </c>
      <c r="Z298" s="131">
        <v>1</v>
      </c>
      <c r="AA298" s="139">
        <v>506487.08</v>
      </c>
      <c r="AB298" s="139">
        <v>-18273.919999999998</v>
      </c>
      <c r="AC298" s="139"/>
      <c r="AD298" s="139">
        <v>-19.93</v>
      </c>
      <c r="AE298" s="155">
        <f t="shared" si="26"/>
        <v>0</v>
      </c>
      <c r="AF298" s="155">
        <f t="shared" si="27"/>
        <v>0</v>
      </c>
      <c r="AG298" s="156">
        <f t="shared" si="28"/>
        <v>0</v>
      </c>
      <c r="AH298" s="156">
        <f t="shared" si="29"/>
        <v>0</v>
      </c>
      <c r="AI298" s="142"/>
      <c r="AJ298" s="142"/>
      <c r="AK298" s="142"/>
      <c r="AL298" s="142"/>
      <c r="AM298" s="142"/>
      <c r="AN298" s="142"/>
    </row>
    <row r="299" spans="1:40" x14ac:dyDescent="0.25">
      <c r="A299" s="79">
        <v>5922</v>
      </c>
      <c r="B299" s="137" t="s">
        <v>237</v>
      </c>
      <c r="C299" s="144">
        <v>1439702.84</v>
      </c>
      <c r="D299" s="102">
        <v>209115.82</v>
      </c>
      <c r="E299" s="100"/>
      <c r="F299" s="148"/>
      <c r="G299" s="102">
        <v>407369.8</v>
      </c>
      <c r="H299" s="102">
        <v>22594.35</v>
      </c>
      <c r="I299" s="102"/>
      <c r="J299" s="102">
        <v>91122.68</v>
      </c>
      <c r="K299" s="102">
        <v>29094.15</v>
      </c>
      <c r="L299" s="102">
        <v>263016.8</v>
      </c>
      <c r="M299" s="72">
        <f t="shared" si="24"/>
        <v>2462016.44</v>
      </c>
      <c r="N299" s="106">
        <v>373184.55</v>
      </c>
      <c r="O299" s="106"/>
      <c r="P299" s="106">
        <v>228232.2</v>
      </c>
      <c r="Q299" s="106">
        <v>8693.7900000000009</v>
      </c>
      <c r="R299" s="106">
        <v>100434.2</v>
      </c>
      <c r="S299" s="93">
        <v>48698.65</v>
      </c>
      <c r="T299" s="123">
        <f t="shared" si="25"/>
        <v>3221259.83</v>
      </c>
      <c r="U299" s="107">
        <v>64.5</v>
      </c>
      <c r="V299" s="110">
        <v>775</v>
      </c>
      <c r="W299" s="120">
        <v>-29613.51</v>
      </c>
      <c r="X299" s="126"/>
      <c r="Y299" s="126">
        <v>-444.96</v>
      </c>
      <c r="Z299" s="131">
        <v>0.8</v>
      </c>
      <c r="AA299" s="139">
        <v>3221259.83</v>
      </c>
      <c r="AB299" s="139">
        <v>-29613.51</v>
      </c>
      <c r="AC299" s="139"/>
      <c r="AD299" s="139">
        <v>-444.96</v>
      </c>
      <c r="AE299" s="155">
        <f t="shared" si="26"/>
        <v>0</v>
      </c>
      <c r="AF299" s="155">
        <f t="shared" si="27"/>
        <v>0</v>
      </c>
      <c r="AG299" s="156">
        <f t="shared" si="28"/>
        <v>0</v>
      </c>
      <c r="AH299" s="156">
        <f t="shared" si="29"/>
        <v>0</v>
      </c>
      <c r="AI299" s="142"/>
      <c r="AJ299" s="142"/>
      <c r="AK299" s="142"/>
      <c r="AL299" s="142"/>
      <c r="AM299" s="142"/>
      <c r="AN299" s="142"/>
    </row>
    <row r="300" spans="1:40" x14ac:dyDescent="0.25">
      <c r="A300" s="79">
        <v>5923</v>
      </c>
      <c r="B300" s="137" t="s">
        <v>238</v>
      </c>
      <c r="C300" s="102">
        <v>332713.40999999997</v>
      </c>
      <c r="D300" s="102">
        <v>44399.75</v>
      </c>
      <c r="E300" s="100"/>
      <c r="F300" s="148"/>
      <c r="G300" s="102">
        <v>-2117.5</v>
      </c>
      <c r="H300" s="102">
        <v>1264.5999999999999</v>
      </c>
      <c r="I300" s="102"/>
      <c r="J300" s="102">
        <v>15044.24</v>
      </c>
      <c r="K300" s="102"/>
      <c r="L300" s="102">
        <v>26403.4</v>
      </c>
      <c r="M300" s="72">
        <f t="shared" si="24"/>
        <v>417707.89999999997</v>
      </c>
      <c r="N300" s="106">
        <v>12323.55</v>
      </c>
      <c r="O300" s="106"/>
      <c r="P300" s="106">
        <v>34066.9</v>
      </c>
      <c r="Q300" s="106">
        <v>364.95</v>
      </c>
      <c r="R300" s="106">
        <v>27999.75</v>
      </c>
      <c r="S300" s="93">
        <v>-96.6</v>
      </c>
      <c r="T300" s="123">
        <f t="shared" si="25"/>
        <v>492366.45</v>
      </c>
      <c r="U300" s="107">
        <v>81</v>
      </c>
      <c r="V300" s="110">
        <v>201</v>
      </c>
      <c r="W300" s="120">
        <v>-5294.37</v>
      </c>
      <c r="X300" s="126"/>
      <c r="Y300" s="126">
        <v>-0.17</v>
      </c>
      <c r="Z300" s="131">
        <v>1</v>
      </c>
      <c r="AA300" s="139">
        <v>492366.45</v>
      </c>
      <c r="AB300" s="139">
        <v>-5294.37</v>
      </c>
      <c r="AC300" s="139"/>
      <c r="AD300" s="139">
        <v>-0.17</v>
      </c>
      <c r="AE300" s="155">
        <f t="shared" si="26"/>
        <v>0</v>
      </c>
      <c r="AF300" s="155">
        <f t="shared" si="27"/>
        <v>0</v>
      </c>
      <c r="AG300" s="156">
        <f t="shared" si="28"/>
        <v>0</v>
      </c>
      <c r="AH300" s="156">
        <f t="shared" si="29"/>
        <v>0</v>
      </c>
      <c r="AI300" s="142"/>
      <c r="AJ300" s="142"/>
      <c r="AK300" s="142"/>
      <c r="AL300" s="142"/>
      <c r="AM300" s="142"/>
      <c r="AN300" s="142"/>
    </row>
    <row r="301" spans="1:40" x14ac:dyDescent="0.25">
      <c r="A301" s="79">
        <v>5924</v>
      </c>
      <c r="B301" s="137" t="s">
        <v>239</v>
      </c>
      <c r="C301" s="102">
        <v>694540.99</v>
      </c>
      <c r="D301" s="102">
        <v>183235.54</v>
      </c>
      <c r="E301" s="100"/>
      <c r="F301" s="148"/>
      <c r="G301" s="102">
        <v>18825.849999999999</v>
      </c>
      <c r="H301" s="102">
        <v>424.05</v>
      </c>
      <c r="I301" s="102"/>
      <c r="J301" s="102">
        <v>15442.3</v>
      </c>
      <c r="K301" s="102">
        <v>-179</v>
      </c>
      <c r="L301" s="102">
        <v>58334.75</v>
      </c>
      <c r="M301" s="72">
        <f t="shared" si="24"/>
        <v>970624.4800000001</v>
      </c>
      <c r="N301" s="106">
        <v>18896.3</v>
      </c>
      <c r="O301" s="106"/>
      <c r="P301" s="106">
        <v>50312.55</v>
      </c>
      <c r="Q301" s="106">
        <v>5.52</v>
      </c>
      <c r="R301" s="106">
        <v>31744.55</v>
      </c>
      <c r="S301" s="93">
        <v>2180.2800000000002</v>
      </c>
      <c r="T301" s="123">
        <f t="shared" si="25"/>
        <v>1073763.6800000002</v>
      </c>
      <c r="U301" s="107">
        <v>74</v>
      </c>
      <c r="V301" s="110">
        <v>367</v>
      </c>
      <c r="W301" s="120">
        <v>-1776.21</v>
      </c>
      <c r="X301" s="126"/>
      <c r="Y301" s="126">
        <v>-881.5</v>
      </c>
      <c r="Z301" s="131">
        <v>1</v>
      </c>
      <c r="AA301" s="139">
        <v>1073763.68</v>
      </c>
      <c r="AB301" s="139">
        <v>-1776.21</v>
      </c>
      <c r="AC301" s="139"/>
      <c r="AD301" s="139">
        <v>-881.5</v>
      </c>
      <c r="AE301" s="155">
        <f t="shared" si="26"/>
        <v>0</v>
      </c>
      <c r="AF301" s="155">
        <f t="shared" si="27"/>
        <v>0</v>
      </c>
      <c r="AG301" s="156">
        <f t="shared" si="28"/>
        <v>0</v>
      </c>
      <c r="AH301" s="156">
        <f t="shared" si="29"/>
        <v>0</v>
      </c>
      <c r="AI301" s="142"/>
      <c r="AJ301" s="142"/>
      <c r="AK301" s="142"/>
      <c r="AL301" s="142"/>
      <c r="AM301" s="142"/>
      <c r="AN301" s="142"/>
    </row>
    <row r="302" spans="1:40" x14ac:dyDescent="0.25">
      <c r="A302" s="79">
        <v>5925</v>
      </c>
      <c r="B302" s="137" t="s">
        <v>314</v>
      </c>
      <c r="C302" s="102">
        <v>323297.53999999998</v>
      </c>
      <c r="D302" s="102">
        <v>53896.800000000003</v>
      </c>
      <c r="E302" s="100"/>
      <c r="F302" s="148">
        <v>1240</v>
      </c>
      <c r="G302" s="102">
        <v>4295.95</v>
      </c>
      <c r="H302" s="102">
        <v>201.15</v>
      </c>
      <c r="I302" s="102"/>
      <c r="J302" s="102">
        <v>10860.24</v>
      </c>
      <c r="K302" s="102"/>
      <c r="L302" s="102">
        <v>31278.400000000001</v>
      </c>
      <c r="M302" s="72">
        <f t="shared" si="24"/>
        <v>425070.08000000002</v>
      </c>
      <c r="N302" s="106">
        <v>514.25</v>
      </c>
      <c r="O302" s="106">
        <v>112955.2</v>
      </c>
      <c r="P302" s="106">
        <v>10837.5</v>
      </c>
      <c r="Q302" s="106">
        <v>257.86</v>
      </c>
      <c r="R302" s="106">
        <v>13223.4</v>
      </c>
      <c r="S302" s="93">
        <v>509.35</v>
      </c>
      <c r="T302" s="123">
        <f t="shared" si="25"/>
        <v>563367.64</v>
      </c>
      <c r="U302" s="107">
        <v>79</v>
      </c>
      <c r="V302" s="110">
        <v>202</v>
      </c>
      <c r="W302" s="120">
        <v>-12375.55</v>
      </c>
      <c r="X302" s="126"/>
      <c r="Y302" s="126">
        <v>-245.38</v>
      </c>
      <c r="Z302" s="131">
        <v>1</v>
      </c>
      <c r="AA302" s="139">
        <v>563367.64</v>
      </c>
      <c r="AB302" s="139">
        <v>-12375.55</v>
      </c>
      <c r="AC302" s="139"/>
      <c r="AD302" s="139">
        <v>-245.38</v>
      </c>
      <c r="AE302" s="155">
        <f t="shared" si="26"/>
        <v>0</v>
      </c>
      <c r="AF302" s="155">
        <f t="shared" si="27"/>
        <v>0</v>
      </c>
      <c r="AG302" s="156">
        <f t="shared" si="28"/>
        <v>0</v>
      </c>
      <c r="AH302" s="156">
        <f t="shared" si="29"/>
        <v>0</v>
      </c>
      <c r="AI302" s="142"/>
      <c r="AJ302" s="142"/>
      <c r="AK302" s="142"/>
      <c r="AL302" s="142"/>
      <c r="AM302" s="142"/>
      <c r="AN302" s="142"/>
    </row>
    <row r="303" spans="1:40" x14ac:dyDescent="0.25">
      <c r="A303" s="79">
        <v>5926</v>
      </c>
      <c r="B303" s="137" t="s">
        <v>315</v>
      </c>
      <c r="C303" s="102">
        <v>1579803.32</v>
      </c>
      <c r="D303" s="102">
        <v>307676.11</v>
      </c>
      <c r="E303" s="100"/>
      <c r="F303" s="148"/>
      <c r="G303" s="102">
        <v>18972.2</v>
      </c>
      <c r="H303" s="102">
        <v>926.05</v>
      </c>
      <c r="I303" s="102"/>
      <c r="J303" s="102">
        <v>19080.93</v>
      </c>
      <c r="K303" s="102"/>
      <c r="L303" s="128">
        <v>132240</v>
      </c>
      <c r="M303" s="72">
        <f t="shared" si="24"/>
        <v>2058698.61</v>
      </c>
      <c r="N303" s="106">
        <v>30239.599999999999</v>
      </c>
      <c r="O303" s="106">
        <v>2683.8</v>
      </c>
      <c r="P303" s="106">
        <v>139129.54999999999</v>
      </c>
      <c r="Q303" s="106">
        <v>118.75</v>
      </c>
      <c r="R303" s="106">
        <v>52958</v>
      </c>
      <c r="S303" s="93">
        <v>2253.7199999999998</v>
      </c>
      <c r="T303" s="123">
        <f t="shared" si="25"/>
        <v>2286082.0300000003</v>
      </c>
      <c r="U303" s="107">
        <v>71</v>
      </c>
      <c r="V303" s="110">
        <v>838</v>
      </c>
      <c r="W303" s="120">
        <v>-81744.06</v>
      </c>
      <c r="X303" s="126"/>
      <c r="Y303" s="126">
        <v>-194.64</v>
      </c>
      <c r="Z303" s="131">
        <v>1</v>
      </c>
      <c r="AA303" s="139">
        <v>2286082.0299999998</v>
      </c>
      <c r="AB303" s="139">
        <v>-81744.06</v>
      </c>
      <c r="AC303" s="139"/>
      <c r="AD303" s="139">
        <v>-194.64</v>
      </c>
      <c r="AE303" s="155">
        <f t="shared" si="26"/>
        <v>0</v>
      </c>
      <c r="AF303" s="155">
        <f t="shared" si="27"/>
        <v>0</v>
      </c>
      <c r="AG303" s="156">
        <f t="shared" si="28"/>
        <v>0</v>
      </c>
      <c r="AH303" s="156">
        <f t="shared" si="29"/>
        <v>0</v>
      </c>
      <c r="AI303" s="142"/>
      <c r="AJ303" s="142"/>
      <c r="AK303" s="142"/>
      <c r="AL303" s="142"/>
      <c r="AM303" s="142"/>
      <c r="AN303" s="142"/>
    </row>
    <row r="304" spans="1:40" x14ac:dyDescent="0.25">
      <c r="A304" s="79">
        <v>5928</v>
      </c>
      <c r="B304" s="137" t="s">
        <v>316</v>
      </c>
      <c r="C304" s="102">
        <v>345536.41</v>
      </c>
      <c r="D304" s="102">
        <v>39368.06</v>
      </c>
      <c r="E304" s="100"/>
      <c r="F304" s="148"/>
      <c r="G304" s="102">
        <v>226</v>
      </c>
      <c r="H304" s="102">
        <v>81.3</v>
      </c>
      <c r="I304" s="102"/>
      <c r="J304" s="102">
        <v>-8779.6</v>
      </c>
      <c r="K304" s="102"/>
      <c r="L304" s="102">
        <v>23473.3</v>
      </c>
      <c r="M304" s="72">
        <f t="shared" si="24"/>
        <v>399905.47</v>
      </c>
      <c r="N304" s="106">
        <v>10979.85</v>
      </c>
      <c r="O304" s="106">
        <v>790.2</v>
      </c>
      <c r="P304" s="106">
        <v>451.35</v>
      </c>
      <c r="Q304" s="106"/>
      <c r="R304" s="106">
        <v>18200</v>
      </c>
      <c r="S304" s="93">
        <v>34.81</v>
      </c>
      <c r="T304" s="123">
        <f t="shared" si="25"/>
        <v>430361.67999999993</v>
      </c>
      <c r="U304" s="107">
        <v>71.5</v>
      </c>
      <c r="V304" s="110">
        <v>206</v>
      </c>
      <c r="W304" s="120">
        <v>-9588.84</v>
      </c>
      <c r="X304" s="126"/>
      <c r="Y304" s="126">
        <v>0</v>
      </c>
      <c r="Z304" s="131">
        <v>1</v>
      </c>
      <c r="AA304" s="139">
        <v>430361.68</v>
      </c>
      <c r="AB304" s="139">
        <v>-9588.84</v>
      </c>
      <c r="AC304" s="139">
        <v>0</v>
      </c>
      <c r="AD304" s="139">
        <v>0</v>
      </c>
      <c r="AE304" s="155">
        <f t="shared" si="26"/>
        <v>0</v>
      </c>
      <c r="AF304" s="155">
        <f t="shared" si="27"/>
        <v>0</v>
      </c>
      <c r="AG304" s="156">
        <f t="shared" si="28"/>
        <v>0</v>
      </c>
      <c r="AH304" s="156">
        <f t="shared" si="29"/>
        <v>0</v>
      </c>
      <c r="AI304" s="142"/>
      <c r="AJ304" s="142"/>
      <c r="AK304" s="142"/>
      <c r="AL304" s="142"/>
      <c r="AM304" s="142"/>
      <c r="AN304" s="142"/>
    </row>
    <row r="305" spans="1:48" x14ac:dyDescent="0.25">
      <c r="A305" s="79">
        <v>5929</v>
      </c>
      <c r="B305" s="137" t="s">
        <v>317</v>
      </c>
      <c r="C305" s="102">
        <v>1091618.5900000001</v>
      </c>
      <c r="D305" s="102">
        <v>125332.68</v>
      </c>
      <c r="E305" s="100"/>
      <c r="F305" s="148"/>
      <c r="G305" s="102">
        <v>48209.25</v>
      </c>
      <c r="H305" s="102">
        <v>-253.05</v>
      </c>
      <c r="I305" s="102">
        <v>41100.15</v>
      </c>
      <c r="J305" s="102">
        <v>3702.39</v>
      </c>
      <c r="K305" s="102"/>
      <c r="L305" s="102">
        <v>92886.15</v>
      </c>
      <c r="M305" s="72">
        <f t="shared" si="24"/>
        <v>1402596.1599999997</v>
      </c>
      <c r="N305" s="106">
        <v>6048.3</v>
      </c>
      <c r="O305" s="106"/>
      <c r="P305" s="106">
        <v>81326.3</v>
      </c>
      <c r="Q305" s="106"/>
      <c r="R305" s="106">
        <v>62114.8</v>
      </c>
      <c r="S305" s="93">
        <v>5431.62</v>
      </c>
      <c r="T305" s="123">
        <f t="shared" si="25"/>
        <v>1557517.18</v>
      </c>
      <c r="U305" s="107">
        <v>70</v>
      </c>
      <c r="V305" s="110">
        <v>656</v>
      </c>
      <c r="W305" s="120">
        <v>-12531.13</v>
      </c>
      <c r="X305" s="126"/>
      <c r="Y305" s="126">
        <v>-29</v>
      </c>
      <c r="Z305" s="131">
        <v>0.8</v>
      </c>
      <c r="AA305" s="139">
        <v>1557517.18</v>
      </c>
      <c r="AB305" s="139">
        <v>-12531.13</v>
      </c>
      <c r="AC305" s="139"/>
      <c r="AD305" s="139">
        <v>-29</v>
      </c>
      <c r="AE305" s="155">
        <f t="shared" si="26"/>
        <v>0</v>
      </c>
      <c r="AF305" s="155">
        <f t="shared" si="27"/>
        <v>0</v>
      </c>
      <c r="AG305" s="156">
        <f t="shared" si="28"/>
        <v>0</v>
      </c>
      <c r="AH305" s="156">
        <f t="shared" si="29"/>
        <v>0</v>
      </c>
      <c r="AI305" s="142"/>
      <c r="AJ305" s="142"/>
      <c r="AK305" s="142"/>
      <c r="AL305" s="142"/>
      <c r="AM305" s="142"/>
      <c r="AN305" s="142"/>
    </row>
    <row r="306" spans="1:48" x14ac:dyDescent="0.25">
      <c r="A306" s="79">
        <v>5930</v>
      </c>
      <c r="B306" s="137" t="s">
        <v>318</v>
      </c>
      <c r="C306" s="102">
        <v>390714.99</v>
      </c>
      <c r="D306" s="102">
        <v>60132.19</v>
      </c>
      <c r="E306" s="100"/>
      <c r="F306" s="148">
        <v>1170</v>
      </c>
      <c r="G306" s="102">
        <v>1265.0999999999999</v>
      </c>
      <c r="H306" s="102">
        <v>114.5</v>
      </c>
      <c r="I306" s="102"/>
      <c r="J306" s="102">
        <v>4628.62</v>
      </c>
      <c r="K306" s="102">
        <v>228.6</v>
      </c>
      <c r="L306" s="102">
        <v>30524.5</v>
      </c>
      <c r="M306" s="72">
        <f t="shared" si="24"/>
        <v>488778.49999999994</v>
      </c>
      <c r="N306" s="106"/>
      <c r="O306" s="106"/>
      <c r="P306" s="106">
        <v>55040</v>
      </c>
      <c r="Q306" s="106"/>
      <c r="R306" s="106">
        <v>24801.8</v>
      </c>
      <c r="S306" s="93">
        <v>156.26</v>
      </c>
      <c r="T306" s="123">
        <f t="shared" si="25"/>
        <v>568776.56000000006</v>
      </c>
      <c r="U306" s="107">
        <v>72</v>
      </c>
      <c r="V306" s="110">
        <v>215</v>
      </c>
      <c r="W306" s="120">
        <v>-9284.16</v>
      </c>
      <c r="X306" s="126"/>
      <c r="Y306" s="126">
        <v>0</v>
      </c>
      <c r="Z306" s="131">
        <v>1</v>
      </c>
      <c r="AA306" s="139">
        <v>568776.56000000006</v>
      </c>
      <c r="AB306" s="139">
        <v>-9284.16</v>
      </c>
      <c r="AC306" s="139"/>
      <c r="AD306" s="139">
        <v>0</v>
      </c>
      <c r="AE306" s="155">
        <f t="shared" si="26"/>
        <v>0</v>
      </c>
      <c r="AF306" s="155">
        <f t="shared" si="27"/>
        <v>0</v>
      </c>
      <c r="AG306" s="156">
        <f t="shared" si="28"/>
        <v>0</v>
      </c>
      <c r="AH306" s="156">
        <f t="shared" si="29"/>
        <v>0</v>
      </c>
      <c r="AI306" s="142"/>
      <c r="AJ306" s="142"/>
      <c r="AK306" s="142"/>
      <c r="AL306" s="142"/>
      <c r="AM306" s="142"/>
      <c r="AN306" s="142"/>
    </row>
    <row r="307" spans="1:48" x14ac:dyDescent="0.25">
      <c r="A307" s="79">
        <v>5931</v>
      </c>
      <c r="B307" s="137" t="s">
        <v>319</v>
      </c>
      <c r="C307" s="102">
        <v>914805.55</v>
      </c>
      <c r="D307" s="102">
        <v>106606.66</v>
      </c>
      <c r="E307" s="100"/>
      <c r="F307" s="148"/>
      <c r="G307" s="102">
        <v>32168.05</v>
      </c>
      <c r="H307" s="102">
        <v>1066.5999999999999</v>
      </c>
      <c r="I307" s="102"/>
      <c r="J307" s="102">
        <v>10376.91</v>
      </c>
      <c r="K307" s="102">
        <v>781.4</v>
      </c>
      <c r="L307" s="102">
        <v>80371.8</v>
      </c>
      <c r="M307" s="72">
        <f t="shared" si="24"/>
        <v>1146176.97</v>
      </c>
      <c r="N307" s="106">
        <v>12375.15</v>
      </c>
      <c r="O307" s="106">
        <v>0</v>
      </c>
      <c r="P307" s="106">
        <v>98909.35</v>
      </c>
      <c r="Q307" s="106"/>
      <c r="R307" s="106">
        <v>56168.800000000003</v>
      </c>
      <c r="S307" s="93">
        <v>3764.23</v>
      </c>
      <c r="T307" s="123">
        <f t="shared" si="25"/>
        <v>1317394.5</v>
      </c>
      <c r="U307" s="107">
        <v>75</v>
      </c>
      <c r="V307" s="110">
        <v>490</v>
      </c>
      <c r="W307" s="120">
        <v>-4568.16</v>
      </c>
      <c r="X307" s="126"/>
      <c r="Y307" s="126">
        <v>-41.03</v>
      </c>
      <c r="Z307" s="131">
        <v>1</v>
      </c>
      <c r="AA307" s="139">
        <v>1317394.5</v>
      </c>
      <c r="AB307" s="139">
        <v>-4568.16</v>
      </c>
      <c r="AC307" s="139"/>
      <c r="AD307" s="139">
        <v>-41.03</v>
      </c>
      <c r="AE307" s="155">
        <f t="shared" si="26"/>
        <v>0</v>
      </c>
      <c r="AF307" s="155">
        <f t="shared" si="27"/>
        <v>0</v>
      </c>
      <c r="AG307" s="156">
        <f t="shared" si="28"/>
        <v>0</v>
      </c>
      <c r="AH307" s="156">
        <f t="shared" si="29"/>
        <v>0</v>
      </c>
      <c r="AI307" s="142"/>
      <c r="AJ307" s="142"/>
      <c r="AK307" s="142"/>
      <c r="AL307" s="142"/>
      <c r="AM307" s="142"/>
      <c r="AN307" s="142"/>
    </row>
    <row r="308" spans="1:48" x14ac:dyDescent="0.25">
      <c r="A308" s="79">
        <v>5932</v>
      </c>
      <c r="B308" s="137" t="s">
        <v>240</v>
      </c>
      <c r="C308" s="102">
        <v>446657.03</v>
      </c>
      <c r="D308" s="102">
        <v>62489.58</v>
      </c>
      <c r="E308" s="100"/>
      <c r="F308" s="148">
        <v>1410</v>
      </c>
      <c r="G308" s="102">
        <v>238.3</v>
      </c>
      <c r="H308" s="102">
        <v>397.65</v>
      </c>
      <c r="I308" s="102">
        <v>46204.7</v>
      </c>
      <c r="J308" s="102">
        <v>1744.92</v>
      </c>
      <c r="K308" s="102">
        <v>819.5</v>
      </c>
      <c r="L308" s="102">
        <v>32899.300000000003</v>
      </c>
      <c r="M308" s="72">
        <f t="shared" si="24"/>
        <v>592860.9800000001</v>
      </c>
      <c r="N308" s="106"/>
      <c r="O308" s="106"/>
      <c r="P308" s="106">
        <v>9848.7000000000007</v>
      </c>
      <c r="Q308" s="106">
        <v>2970.43</v>
      </c>
      <c r="R308" s="106"/>
      <c r="S308" s="93">
        <v>72.03</v>
      </c>
      <c r="T308" s="123">
        <f t="shared" si="25"/>
        <v>605752.14000000013</v>
      </c>
      <c r="U308" s="107">
        <v>75</v>
      </c>
      <c r="V308" s="110">
        <v>228</v>
      </c>
      <c r="W308" s="120">
        <v>-18154.11</v>
      </c>
      <c r="X308" s="126"/>
      <c r="Y308" s="126">
        <v>0</v>
      </c>
      <c r="Z308" s="131">
        <v>1</v>
      </c>
      <c r="AA308" s="139">
        <v>605752.14</v>
      </c>
      <c r="AB308" s="139">
        <v>-18154.11</v>
      </c>
      <c r="AC308" s="139"/>
      <c r="AD308" s="139">
        <v>0</v>
      </c>
      <c r="AE308" s="155">
        <f t="shared" si="26"/>
        <v>0</v>
      </c>
      <c r="AF308" s="155">
        <f t="shared" si="27"/>
        <v>0</v>
      </c>
      <c r="AG308" s="156">
        <f t="shared" si="28"/>
        <v>0</v>
      </c>
      <c r="AH308" s="156">
        <f t="shared" si="29"/>
        <v>0</v>
      </c>
      <c r="AI308" s="142"/>
      <c r="AJ308" s="142"/>
      <c r="AK308" s="142"/>
      <c r="AL308" s="142"/>
      <c r="AM308" s="142"/>
      <c r="AN308" s="142"/>
    </row>
    <row r="309" spans="1:48" x14ac:dyDescent="0.25">
      <c r="A309" s="79">
        <v>5933</v>
      </c>
      <c r="B309" s="137" t="s">
        <v>312</v>
      </c>
      <c r="C309" s="102">
        <v>1116497.8899999999</v>
      </c>
      <c r="D309" s="102">
        <v>151396.56</v>
      </c>
      <c r="E309" s="100"/>
      <c r="F309" s="148"/>
      <c r="G309" s="102">
        <v>11213.6</v>
      </c>
      <c r="H309" s="102">
        <v>1470</v>
      </c>
      <c r="I309" s="102"/>
      <c r="J309" s="102">
        <v>17395.04</v>
      </c>
      <c r="K309" s="102">
        <v>4918.05</v>
      </c>
      <c r="L309" s="102">
        <v>121538.15</v>
      </c>
      <c r="M309" s="72">
        <f t="shared" si="24"/>
        <v>1424429.29</v>
      </c>
      <c r="N309" s="106">
        <v>17443.900000000001</v>
      </c>
      <c r="O309" s="106"/>
      <c r="P309" s="106">
        <v>75840</v>
      </c>
      <c r="Q309" s="106">
        <v>2884.24</v>
      </c>
      <c r="R309" s="106">
        <v>56608.65</v>
      </c>
      <c r="S309" s="93">
        <v>1436.57</v>
      </c>
      <c r="T309" s="123">
        <f t="shared" si="25"/>
        <v>1578642.65</v>
      </c>
      <c r="U309" s="107">
        <v>70.5</v>
      </c>
      <c r="V309" s="110">
        <v>697</v>
      </c>
      <c r="W309" s="120">
        <v>-29548.06</v>
      </c>
      <c r="X309" s="147">
        <v>-14260.6</v>
      </c>
      <c r="Y309" s="126">
        <v>-2642.79</v>
      </c>
      <c r="Z309" s="131">
        <v>1</v>
      </c>
      <c r="AA309" s="139">
        <v>1578642.65</v>
      </c>
      <c r="AB309" s="139">
        <v>-29548.06</v>
      </c>
      <c r="AC309" s="139">
        <v>-14260.6</v>
      </c>
      <c r="AD309" s="139">
        <v>-2642.79</v>
      </c>
      <c r="AE309" s="155">
        <f t="shared" si="26"/>
        <v>0</v>
      </c>
      <c r="AF309" s="155">
        <f t="shared" si="27"/>
        <v>0</v>
      </c>
      <c r="AG309" s="156">
        <f t="shared" si="28"/>
        <v>0</v>
      </c>
      <c r="AH309" s="156">
        <f t="shared" si="29"/>
        <v>0</v>
      </c>
      <c r="AI309" s="142"/>
      <c r="AJ309" s="142"/>
      <c r="AK309" s="142"/>
      <c r="AL309" s="142"/>
      <c r="AM309" s="142"/>
      <c r="AN309" s="142"/>
    </row>
    <row r="310" spans="1:48" x14ac:dyDescent="0.25">
      <c r="A310" s="79">
        <v>5934</v>
      </c>
      <c r="B310" s="137" t="s">
        <v>313</v>
      </c>
      <c r="C310" s="102">
        <v>439015.21</v>
      </c>
      <c r="D310" s="102">
        <v>56577.31</v>
      </c>
      <c r="E310" s="100"/>
      <c r="F310" s="148">
        <v>1490</v>
      </c>
      <c r="G310" s="102">
        <v>129.30000000000001</v>
      </c>
      <c r="H310" s="102">
        <v>30.7</v>
      </c>
      <c r="I310" s="102"/>
      <c r="J310" s="102">
        <v>18715.39</v>
      </c>
      <c r="K310" s="102">
        <v>34.700000000000003</v>
      </c>
      <c r="L310" s="102">
        <v>28588.35</v>
      </c>
      <c r="M310" s="72">
        <f t="shared" si="24"/>
        <v>544580.96000000008</v>
      </c>
      <c r="N310" s="106">
        <v>16396.150000000001</v>
      </c>
      <c r="O310" s="106"/>
      <c r="P310" s="106">
        <v>622</v>
      </c>
      <c r="Q310" s="106"/>
      <c r="R310" s="106">
        <v>1589.6</v>
      </c>
      <c r="S310" s="93">
        <v>18.12</v>
      </c>
      <c r="T310" s="123">
        <f t="shared" si="25"/>
        <v>563206.83000000007</v>
      </c>
      <c r="U310" s="107">
        <v>77</v>
      </c>
      <c r="V310" s="110">
        <v>247</v>
      </c>
      <c r="W310" s="120">
        <v>-4191.24</v>
      </c>
      <c r="X310" s="126"/>
      <c r="Y310" s="126">
        <v>0</v>
      </c>
      <c r="Z310" s="131">
        <v>1</v>
      </c>
      <c r="AA310" s="139">
        <v>563206.82999999996</v>
      </c>
      <c r="AB310" s="139">
        <v>-4191.24</v>
      </c>
      <c r="AC310" s="139"/>
      <c r="AD310" s="139">
        <v>0</v>
      </c>
      <c r="AE310" s="155">
        <f t="shared" si="26"/>
        <v>0</v>
      </c>
      <c r="AF310" s="155">
        <f t="shared" si="27"/>
        <v>0</v>
      </c>
      <c r="AG310" s="156">
        <f t="shared" si="28"/>
        <v>0</v>
      </c>
      <c r="AH310" s="156">
        <f t="shared" si="29"/>
        <v>0</v>
      </c>
      <c r="AI310" s="142"/>
      <c r="AJ310" s="142"/>
      <c r="AK310" s="142"/>
      <c r="AL310" s="142"/>
      <c r="AM310" s="142"/>
      <c r="AN310" s="142"/>
    </row>
    <row r="311" spans="1:48" x14ac:dyDescent="0.25">
      <c r="A311" s="79">
        <v>5935</v>
      </c>
      <c r="B311" s="137" t="s">
        <v>254</v>
      </c>
      <c r="C311" s="102">
        <v>154585.74</v>
      </c>
      <c r="D311" s="102">
        <v>29075.13</v>
      </c>
      <c r="E311" s="100"/>
      <c r="F311" s="148"/>
      <c r="G311" s="102">
        <v>50.35</v>
      </c>
      <c r="H311" s="102">
        <v>386.45</v>
      </c>
      <c r="I311" s="102"/>
      <c r="J311" s="102">
        <v>2477.0700000000002</v>
      </c>
      <c r="K311" s="102"/>
      <c r="L311" s="102">
        <v>20549.55</v>
      </c>
      <c r="M311" s="72">
        <f t="shared" si="24"/>
        <v>207124.29</v>
      </c>
      <c r="N311" s="106"/>
      <c r="O311" s="106"/>
      <c r="P311" s="106">
        <v>10120</v>
      </c>
      <c r="Q311" s="106"/>
      <c r="R311" s="106"/>
      <c r="S311" s="93">
        <v>49.47</v>
      </c>
      <c r="T311" s="123">
        <f t="shared" si="25"/>
        <v>217293.76</v>
      </c>
      <c r="U311" s="107">
        <v>60</v>
      </c>
      <c r="V311" s="110">
        <v>95</v>
      </c>
      <c r="W311" s="120">
        <v>-24.25</v>
      </c>
      <c r="X311" s="126"/>
      <c r="Y311" s="126">
        <v>-255.68</v>
      </c>
      <c r="Z311" s="131">
        <v>1</v>
      </c>
      <c r="AA311" s="139">
        <v>217293.76</v>
      </c>
      <c r="AB311" s="139">
        <v>-24.25</v>
      </c>
      <c r="AC311" s="139"/>
      <c r="AD311" s="139">
        <v>-255.68</v>
      </c>
      <c r="AE311" s="155">
        <f t="shared" si="26"/>
        <v>0</v>
      </c>
      <c r="AF311" s="155">
        <f t="shared" si="27"/>
        <v>0</v>
      </c>
      <c r="AG311" s="156">
        <f t="shared" si="28"/>
        <v>0</v>
      </c>
      <c r="AH311" s="156">
        <f t="shared" si="29"/>
        <v>0</v>
      </c>
      <c r="AI311" s="142"/>
      <c r="AJ311" s="142"/>
      <c r="AK311" s="142"/>
      <c r="AL311" s="142"/>
      <c r="AM311" s="142"/>
      <c r="AN311" s="142"/>
    </row>
    <row r="312" spans="1:48" x14ac:dyDescent="0.25">
      <c r="A312" s="79">
        <v>5937</v>
      </c>
      <c r="B312" s="137" t="s">
        <v>241</v>
      </c>
      <c r="C312" s="102">
        <v>200814.57</v>
      </c>
      <c r="D312" s="102">
        <v>35528.080000000002</v>
      </c>
      <c r="E312" s="100"/>
      <c r="F312" s="148"/>
      <c r="G312" s="102">
        <v>4939.45</v>
      </c>
      <c r="H312" s="102">
        <v>765.85</v>
      </c>
      <c r="I312" s="102"/>
      <c r="J312" s="102">
        <v>4311.78</v>
      </c>
      <c r="K312" s="102"/>
      <c r="L312" s="102">
        <v>11768.52</v>
      </c>
      <c r="M312" s="72">
        <f t="shared" si="24"/>
        <v>258128.25000000003</v>
      </c>
      <c r="N312" s="106"/>
      <c r="O312" s="106"/>
      <c r="P312" s="106">
        <v>10230</v>
      </c>
      <c r="Q312" s="106">
        <v>1938.72</v>
      </c>
      <c r="R312" s="106"/>
      <c r="S312" s="93">
        <v>646.19000000000005</v>
      </c>
      <c r="T312" s="123">
        <f t="shared" si="25"/>
        <v>270943.15999999997</v>
      </c>
      <c r="U312" s="107">
        <v>70</v>
      </c>
      <c r="V312" s="110">
        <v>140</v>
      </c>
      <c r="W312" s="120">
        <v>-22710.7</v>
      </c>
      <c r="X312" s="126"/>
      <c r="Y312" s="126">
        <v>-27.91</v>
      </c>
      <c r="Z312" s="131">
        <v>0.7</v>
      </c>
      <c r="AA312" s="139">
        <f>259174.64+11768.52</f>
        <v>270943.16000000003</v>
      </c>
      <c r="AB312" s="139">
        <v>-22710.7</v>
      </c>
      <c r="AC312" s="139"/>
      <c r="AD312" s="139">
        <v>-27.91</v>
      </c>
      <c r="AE312" s="155">
        <f t="shared" si="26"/>
        <v>0</v>
      </c>
      <c r="AF312" s="155">
        <f t="shared" si="27"/>
        <v>0</v>
      </c>
      <c r="AG312" s="156">
        <f t="shared" si="28"/>
        <v>0</v>
      </c>
      <c r="AH312" s="156">
        <f t="shared" si="29"/>
        <v>0</v>
      </c>
      <c r="AI312" s="142"/>
      <c r="AJ312" s="142"/>
      <c r="AK312" s="142"/>
      <c r="AL312" s="142"/>
      <c r="AM312" s="142"/>
      <c r="AN312" s="142"/>
    </row>
    <row r="313" spans="1:48" x14ac:dyDescent="0.25">
      <c r="A313" s="79">
        <v>5938</v>
      </c>
      <c r="B313" s="137" t="s">
        <v>131</v>
      </c>
      <c r="C313" s="102">
        <v>42709958.350000001</v>
      </c>
      <c r="D313" s="102">
        <v>4695884.83</v>
      </c>
      <c r="E313" s="100"/>
      <c r="F313" s="148"/>
      <c r="G313" s="102">
        <v>3132726.45</v>
      </c>
      <c r="H313" s="102">
        <v>719514.35</v>
      </c>
      <c r="I313" s="102">
        <v>-73350.05</v>
      </c>
      <c r="J313" s="102">
        <v>1527061.42</v>
      </c>
      <c r="K313" s="102">
        <v>700264</v>
      </c>
      <c r="L313" s="102">
        <v>4400574.8499999996</v>
      </c>
      <c r="M313" s="72">
        <f t="shared" si="24"/>
        <v>57812634.20000001</v>
      </c>
      <c r="N313" s="106">
        <v>4824763.5999999996</v>
      </c>
      <c r="O313" s="106">
        <v>1382582.8</v>
      </c>
      <c r="P313" s="106">
        <v>2434885.0499999998</v>
      </c>
      <c r="Q313" s="106">
        <v>592665.73</v>
      </c>
      <c r="R313" s="106">
        <v>2456221.9500000002</v>
      </c>
      <c r="S313" s="93">
        <v>436312.98</v>
      </c>
      <c r="T313" s="123">
        <f t="shared" si="25"/>
        <v>69940066.310000002</v>
      </c>
      <c r="U313" s="107">
        <v>75</v>
      </c>
      <c r="V313" s="110">
        <v>29710</v>
      </c>
      <c r="W313" s="120">
        <v>-1612544.18</v>
      </c>
      <c r="X313" s="126"/>
      <c r="Y313" s="126">
        <v>-21296.37</v>
      </c>
      <c r="Z313" s="131">
        <v>1</v>
      </c>
      <c r="AA313" s="139">
        <v>69940066.310000002</v>
      </c>
      <c r="AB313" s="139">
        <v>-1612544.18</v>
      </c>
      <c r="AC313" s="139"/>
      <c r="AD313" s="139">
        <v>-21296.37</v>
      </c>
      <c r="AE313" s="155">
        <f t="shared" si="26"/>
        <v>0</v>
      </c>
      <c r="AF313" s="155">
        <f t="shared" si="27"/>
        <v>0</v>
      </c>
      <c r="AG313" s="156">
        <f t="shared" si="28"/>
        <v>0</v>
      </c>
      <c r="AH313" s="156">
        <f t="shared" si="29"/>
        <v>0</v>
      </c>
      <c r="AI313" s="142"/>
      <c r="AJ313" s="142"/>
      <c r="AK313" s="142"/>
      <c r="AL313" s="142"/>
      <c r="AM313" s="142"/>
      <c r="AN313" s="142"/>
    </row>
    <row r="314" spans="1:48" x14ac:dyDescent="0.25">
      <c r="A314" s="79">
        <v>5939</v>
      </c>
      <c r="B314" s="137" t="s">
        <v>130</v>
      </c>
      <c r="C314" s="102">
        <v>6019715.6600000001</v>
      </c>
      <c r="D314" s="102">
        <v>652581.86</v>
      </c>
      <c r="E314" s="100"/>
      <c r="F314" s="148"/>
      <c r="G314" s="102">
        <v>230415.55</v>
      </c>
      <c r="H314" s="102">
        <v>13530.9</v>
      </c>
      <c r="I314" s="102"/>
      <c r="J314" s="102">
        <v>73635.88</v>
      </c>
      <c r="K314" s="102">
        <v>53811.65</v>
      </c>
      <c r="L314" s="102">
        <v>588836.15</v>
      </c>
      <c r="M314" s="72">
        <f t="shared" si="24"/>
        <v>7632527.6500000013</v>
      </c>
      <c r="N314" s="106">
        <v>167773.55</v>
      </c>
      <c r="O314" s="106">
        <v>282357.2</v>
      </c>
      <c r="P314" s="106">
        <v>177512.65</v>
      </c>
      <c r="Q314" s="106">
        <v>21836.2</v>
      </c>
      <c r="R314" s="106">
        <v>146553.65</v>
      </c>
      <c r="S314" s="93">
        <v>27629.89</v>
      </c>
      <c r="T314" s="123">
        <f t="shared" si="25"/>
        <v>8456190.7900000028</v>
      </c>
      <c r="U314" s="109">
        <v>71.5</v>
      </c>
      <c r="V314" s="112">
        <v>3512</v>
      </c>
      <c r="W314" s="120">
        <v>-149908.45000000001</v>
      </c>
      <c r="X314" s="126"/>
      <c r="Y314" s="129">
        <v>-499.18</v>
      </c>
      <c r="Z314" s="132">
        <v>1</v>
      </c>
      <c r="AA314" s="139">
        <v>8456190.7899999991</v>
      </c>
      <c r="AB314" s="139">
        <v>-149908.45000000001</v>
      </c>
      <c r="AC314" s="139"/>
      <c r="AD314" s="139">
        <v>-499.18</v>
      </c>
      <c r="AE314" s="155">
        <f t="shared" si="26"/>
        <v>0</v>
      </c>
      <c r="AF314" s="155">
        <f t="shared" si="27"/>
        <v>0</v>
      </c>
      <c r="AG314" s="156">
        <f t="shared" si="28"/>
        <v>0</v>
      </c>
      <c r="AH314" s="156">
        <f t="shared" si="29"/>
        <v>0</v>
      </c>
      <c r="AI314" s="142"/>
      <c r="AJ314" s="142"/>
      <c r="AK314" s="142"/>
      <c r="AL314" s="142"/>
      <c r="AM314" s="142"/>
      <c r="AN314" s="142"/>
    </row>
    <row r="315" spans="1:48" x14ac:dyDescent="0.25">
      <c r="A315" s="81"/>
      <c r="B315" s="90">
        <f>COUNTA(B7:B314)</f>
        <v>308</v>
      </c>
      <c r="C315" s="99">
        <f t="shared" ref="C315:S315" si="30">SUM(C7:C314)</f>
        <v>1719031040.4900005</v>
      </c>
      <c r="D315" s="99">
        <f t="shared" si="30"/>
        <v>341397894.97000009</v>
      </c>
      <c r="E315" s="99">
        <f t="shared" si="30"/>
        <v>0</v>
      </c>
      <c r="F315" s="99">
        <f t="shared" si="30"/>
        <v>120779.35</v>
      </c>
      <c r="G315" s="101">
        <f t="shared" si="30"/>
        <v>277880162.35000008</v>
      </c>
      <c r="H315" s="101">
        <f t="shared" si="30"/>
        <v>39013179.349999987</v>
      </c>
      <c r="I315" s="101">
        <f t="shared" si="30"/>
        <v>40618993.310000017</v>
      </c>
      <c r="J315" s="101">
        <f t="shared" si="30"/>
        <v>64886069.479999989</v>
      </c>
      <c r="K315" s="101">
        <f t="shared" si="30"/>
        <v>20497665.900000002</v>
      </c>
      <c r="L315" s="101">
        <f t="shared" si="30"/>
        <v>223458545.75000006</v>
      </c>
      <c r="M315" s="103">
        <f t="shared" si="30"/>
        <v>2726904330.9499993</v>
      </c>
      <c r="N315" s="101">
        <f t="shared" si="30"/>
        <v>82182598.849999994</v>
      </c>
      <c r="O315" s="5">
        <f t="shared" si="30"/>
        <v>105599505.13000003</v>
      </c>
      <c r="P315" s="5">
        <f t="shared" si="30"/>
        <v>122877238.90000005</v>
      </c>
      <c r="Q315" s="5">
        <f t="shared" si="30"/>
        <v>8990129.9899999984</v>
      </c>
      <c r="R315" s="5">
        <f t="shared" si="30"/>
        <v>94654101.150000006</v>
      </c>
      <c r="S315" s="119">
        <f t="shared" si="30"/>
        <v>34666818.119999997</v>
      </c>
      <c r="T315" s="103">
        <f t="shared" si="25"/>
        <v>3175874723.0899992</v>
      </c>
      <c r="U315" s="125"/>
      <c r="V315" s="4">
        <f>SUM(V7:V314)</f>
        <v>823879</v>
      </c>
      <c r="W315" s="5">
        <f t="shared" ref="W315:Y315" si="31">SUM(W7:W314)</f>
        <v>-33010313.959999979</v>
      </c>
      <c r="X315" s="5">
        <f t="shared" si="31"/>
        <v>-23155.95</v>
      </c>
      <c r="Y315" s="122">
        <f t="shared" si="31"/>
        <v>-5414014.9799999995</v>
      </c>
      <c r="Z315" s="122"/>
      <c r="AA315" s="124"/>
      <c r="AB315" s="124"/>
      <c r="AC315" s="124"/>
      <c r="AD315" s="124"/>
      <c r="AE315" s="157"/>
      <c r="AF315" s="157"/>
    </row>
    <row r="316" spans="1:48" x14ac:dyDescent="0.25">
      <c r="A316" s="78"/>
      <c r="I316" s="92"/>
      <c r="J316" s="92"/>
      <c r="K316" s="92"/>
      <c r="L316" s="92"/>
      <c r="M316" s="92"/>
      <c r="N316" s="92"/>
      <c r="O316" s="92"/>
      <c r="P316" s="92"/>
      <c r="Q316" s="92"/>
      <c r="R316" s="92"/>
      <c r="S316" s="128"/>
    </row>
    <row r="317" spans="1:48" s="120" customFormat="1" x14ac:dyDescent="0.25">
      <c r="A317" s="78"/>
      <c r="C317" s="124"/>
      <c r="D317" s="124"/>
      <c r="E317" s="124"/>
      <c r="F317" s="124"/>
      <c r="G317" s="124"/>
      <c r="H317" s="124"/>
      <c r="I317" s="124"/>
      <c r="J317" s="124"/>
      <c r="K317" s="124"/>
      <c r="S317" s="128"/>
      <c r="AE317" s="150"/>
      <c r="AF317" s="150"/>
      <c r="AG317" s="150"/>
      <c r="AH317" s="150"/>
      <c r="AV317" s="2"/>
    </row>
  </sheetData>
  <protectedRanges>
    <protectedRange sqref="C315:M315 A7:B314 U7:Y314 N7:R314" name="Plage1"/>
    <protectedRange sqref="E33:E169 S316:S317 E171:E270 I33:L302 G33:H271 E276:E314 C33:D314 G272:G273 H273 G275:H314 I304:L314 I303:K303 S7:S314 C7:L7 C8:E32 G8:L32 F8:F314" name="Plage1_1"/>
    <protectedRange sqref="E170" name="Plage1_3"/>
    <protectedRange sqref="L303" name="Plage1_1_1"/>
  </protectedRanges>
  <mergeCells count="26">
    <mergeCell ref="K4:K5"/>
    <mergeCell ref="M4:M5"/>
    <mergeCell ref="P4:P5"/>
    <mergeCell ref="R4:R5"/>
    <mergeCell ref="S4:S5"/>
    <mergeCell ref="U4:U5"/>
    <mergeCell ref="A4:A6"/>
    <mergeCell ref="B4:B6"/>
    <mergeCell ref="Q4:Q6"/>
    <mergeCell ref="L4:L5"/>
    <mergeCell ref="G4:G5"/>
    <mergeCell ref="H4:H5"/>
    <mergeCell ref="I4:I5"/>
    <mergeCell ref="J4:J5"/>
    <mergeCell ref="C4:C5"/>
    <mergeCell ref="D4:D5"/>
    <mergeCell ref="E4:E5"/>
    <mergeCell ref="N4:N5"/>
    <mergeCell ref="T4:T5"/>
    <mergeCell ref="O4:O5"/>
    <mergeCell ref="F4:F5"/>
    <mergeCell ref="Z4:Z6"/>
    <mergeCell ref="V4:V5"/>
    <mergeCell ref="W4:W6"/>
    <mergeCell ref="Y4:Y6"/>
    <mergeCell ref="X4:X6"/>
  </mergeCells>
  <phoneticPr fontId="18" type="noConversion"/>
  <pageMargins left="0.19685039370078741"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F25FB-D334-417A-A20B-D82E39DD7E6F}">
  <sheetPr>
    <tabColor rgb="FF92D050"/>
    <pageSetUpPr fitToPage="1"/>
  </sheetPr>
  <dimension ref="B1:E53"/>
  <sheetViews>
    <sheetView tabSelected="1" zoomScaleNormal="100" zoomScaleSheetLayoutView="90" workbookViewId="0">
      <selection activeCell="B2" sqref="B2"/>
    </sheetView>
  </sheetViews>
  <sheetFormatPr baseColWidth="10" defaultColWidth="10.875" defaultRowHeight="15" x14ac:dyDescent="0.25"/>
  <cols>
    <col min="1" max="1" width="3.375" style="163" customWidth="1"/>
    <col min="2" max="2" width="9.75" style="163" customWidth="1"/>
    <col min="3" max="3" width="33.75" style="163" bestFit="1" customWidth="1"/>
    <col min="4" max="4" width="12.5" style="163" customWidth="1"/>
    <col min="5" max="5" width="31.125" style="163" customWidth="1"/>
    <col min="6" max="16384" width="10.875" style="163"/>
  </cols>
  <sheetData>
    <row r="1" spans="2:5" ht="30.75" customHeight="1" x14ac:dyDescent="0.5">
      <c r="B1" s="164" t="s">
        <v>344</v>
      </c>
      <c r="E1" s="165"/>
    </row>
    <row r="3" spans="2:5" s="166" customFormat="1" ht="26.25" x14ac:dyDescent="0.4">
      <c r="B3" s="167"/>
      <c r="C3" s="226"/>
      <c r="D3" s="226"/>
      <c r="E3" s="163"/>
    </row>
    <row r="6" spans="2:5" ht="37.5" customHeight="1" x14ac:dyDescent="0.25">
      <c r="B6" s="227" t="s">
        <v>376</v>
      </c>
      <c r="C6" s="227"/>
      <c r="D6" s="227"/>
      <c r="E6" s="227"/>
    </row>
    <row r="7" spans="2:5" ht="23.25" x14ac:dyDescent="0.35">
      <c r="B7" s="228">
        <f>C3</f>
        <v>0</v>
      </c>
      <c r="C7" s="228"/>
      <c r="D7" s="228"/>
      <c r="E7" s="228"/>
    </row>
    <row r="8" spans="2:5" s="168" customFormat="1" ht="12.75" x14ac:dyDescent="0.2">
      <c r="B8" s="169"/>
      <c r="C8" s="170"/>
      <c r="D8" s="171"/>
      <c r="E8" s="172" t="e">
        <f>CONCATENATE("N° OFS : ",VLOOKUP($B$7,Paramètres!A64:B371,2,FALSE))</f>
        <v>#N/A</v>
      </c>
    </row>
    <row r="9" spans="2:5" ht="18" x14ac:dyDescent="0.35">
      <c r="B9" s="173" t="s">
        <v>382</v>
      </c>
      <c r="C9" s="174"/>
      <c r="D9" s="175" t="s">
        <v>342</v>
      </c>
      <c r="E9" s="176" t="s">
        <v>353</v>
      </c>
    </row>
    <row r="10" spans="2:5" s="168" customFormat="1" ht="3.75" customHeight="1" x14ac:dyDescent="0.2">
      <c r="B10" s="171"/>
      <c r="C10" s="171"/>
      <c r="D10" s="171"/>
      <c r="E10" s="171"/>
    </row>
    <row r="11" spans="2:5" s="177" customFormat="1" ht="12.75" x14ac:dyDescent="0.2">
      <c r="B11" s="178">
        <v>4001</v>
      </c>
      <c r="C11" s="179" t="s">
        <v>354</v>
      </c>
      <c r="D11" s="180" t="e">
        <f>VLOOKUP($C$3,'A) Base RI'!$B$7:$M$314,2,FALSE)</f>
        <v>#N/A</v>
      </c>
      <c r="E11" s="159"/>
    </row>
    <row r="12" spans="2:5" s="177" customFormat="1" ht="12.75" x14ac:dyDescent="0.2">
      <c r="B12" s="178">
        <v>4002</v>
      </c>
      <c r="C12" s="179" t="s">
        <v>355</v>
      </c>
      <c r="D12" s="180" t="e">
        <f>VLOOKUP($C$3,'A) Base RI'!$B$7:$M$314,3,FALSE)</f>
        <v>#N/A</v>
      </c>
      <c r="E12" s="160"/>
    </row>
    <row r="13" spans="2:5" s="177" customFormat="1" ht="12.75" x14ac:dyDescent="0.2">
      <c r="B13" s="178">
        <v>4005</v>
      </c>
      <c r="C13" s="179" t="s">
        <v>356</v>
      </c>
      <c r="D13" s="180" t="e">
        <f>VLOOKUP($C$3,'A) Base RI'!$B$7:$M$314,5,FALSE)</f>
        <v>#N/A</v>
      </c>
      <c r="E13" s="159"/>
    </row>
    <row r="14" spans="2:5" s="177" customFormat="1" ht="12.75" x14ac:dyDescent="0.2">
      <c r="B14" s="178">
        <v>4011</v>
      </c>
      <c r="C14" s="179" t="s">
        <v>357</v>
      </c>
      <c r="D14" s="180" t="e">
        <f>VLOOKUP($C$3,'A) Base RI'!$B$7:$M$314,6,FALSE)</f>
        <v>#N/A</v>
      </c>
      <c r="E14" s="159"/>
    </row>
    <row r="15" spans="2:5" s="177" customFormat="1" ht="12.75" x14ac:dyDescent="0.2">
      <c r="B15" s="178">
        <v>4012</v>
      </c>
      <c r="C15" s="179" t="s">
        <v>358</v>
      </c>
      <c r="D15" s="180" t="e">
        <f>VLOOKUP($C$3,'A) Base RI'!$B$7:$M$314,7,FALSE)</f>
        <v>#N/A</v>
      </c>
      <c r="E15" s="159"/>
    </row>
    <row r="16" spans="2:5" s="177" customFormat="1" ht="12.75" x14ac:dyDescent="0.2">
      <c r="B16" s="178">
        <v>4004</v>
      </c>
      <c r="C16" s="179" t="s">
        <v>359</v>
      </c>
      <c r="D16" s="180" t="e">
        <f>VLOOKUP($C$3,'A) Base RI'!$B$7:$M$314,8,FALSE)</f>
        <v>#N/A</v>
      </c>
      <c r="E16" s="159"/>
    </row>
    <row r="17" spans="2:5" s="177" customFormat="1" ht="12.75" x14ac:dyDescent="0.2">
      <c r="B17" s="178">
        <v>4003</v>
      </c>
      <c r="C17" s="179" t="s">
        <v>298</v>
      </c>
      <c r="D17" s="180" t="e">
        <f>VLOOKUP($C$3,'A) Base RI'!$B$7:$M$314,9,FALSE)</f>
        <v>#N/A</v>
      </c>
      <c r="E17" s="159"/>
    </row>
    <row r="18" spans="2:5" s="177" customFormat="1" ht="12.75" x14ac:dyDescent="0.2">
      <c r="B18" s="178">
        <v>4013</v>
      </c>
      <c r="C18" s="179" t="s">
        <v>360</v>
      </c>
      <c r="D18" s="180" t="e">
        <f>VLOOKUP($C$3,'A) Base RI'!$B$7:$M$314,10,FALSE)</f>
        <v>#N/A</v>
      </c>
      <c r="E18" s="159"/>
    </row>
    <row r="19" spans="2:5" s="177" customFormat="1" ht="12.75" x14ac:dyDescent="0.2">
      <c r="B19" s="178">
        <v>4020</v>
      </c>
      <c r="C19" s="179" t="s">
        <v>361</v>
      </c>
      <c r="D19" s="180" t="e">
        <f>VLOOKUP($C$3,'A) Base RI'!$B$7:$M$314,11,FALSE)</f>
        <v>#N/A</v>
      </c>
      <c r="E19" s="159"/>
    </row>
    <row r="20" spans="2:5" s="177" customFormat="1" ht="12.75" x14ac:dyDescent="0.2">
      <c r="B20" s="178"/>
      <c r="C20" s="181" t="s">
        <v>362</v>
      </c>
      <c r="D20" s="182" t="e">
        <f>VLOOKUP($C$3,'A) Base RI'!$B$7:$M$314,12,FALSE)</f>
        <v>#N/A</v>
      </c>
      <c r="E20" s="182"/>
    </row>
    <row r="21" spans="2:5" s="177" customFormat="1" ht="7.15" customHeight="1" x14ac:dyDescent="0.2">
      <c r="B21" s="178"/>
      <c r="C21" s="179"/>
      <c r="D21" s="183"/>
      <c r="E21" s="183"/>
    </row>
    <row r="22" spans="2:5" s="177" customFormat="1" ht="12.75" x14ac:dyDescent="0.2">
      <c r="B22" s="178" t="s">
        <v>363</v>
      </c>
      <c r="C22" s="179" t="s">
        <v>364</v>
      </c>
      <c r="D22" s="180" t="e">
        <f>VLOOKUP($C$3,'A) Base RI'!$B$7:$T$314,13,FALSE)</f>
        <v>#N/A</v>
      </c>
      <c r="E22" s="159"/>
    </row>
    <row r="23" spans="2:5" s="177" customFormat="1" ht="12.75" x14ac:dyDescent="0.2">
      <c r="B23" s="178">
        <v>4050</v>
      </c>
      <c r="C23" s="179" t="s">
        <v>365</v>
      </c>
      <c r="D23" s="180" t="e">
        <f>VLOOKUP($C$3,'A) Base RI'!$B$7:$T$314,14,FALSE)</f>
        <v>#N/A</v>
      </c>
      <c r="E23" s="159"/>
    </row>
    <row r="24" spans="2:5" s="177" customFormat="1" ht="12.75" x14ac:dyDescent="0.2">
      <c r="B24" s="178">
        <v>4040</v>
      </c>
      <c r="C24" s="179" t="s">
        <v>177</v>
      </c>
      <c r="D24" s="180" t="e">
        <f>VLOOKUP($C$3,'A) Base RI'!$B$7:$T$314,15,FALSE)</f>
        <v>#N/A</v>
      </c>
      <c r="E24" s="159"/>
    </row>
    <row r="25" spans="2:5" s="177" customFormat="1" ht="12.75" x14ac:dyDescent="0.2">
      <c r="B25" s="178">
        <v>4090</v>
      </c>
      <c r="C25" s="179" t="s">
        <v>324</v>
      </c>
      <c r="D25" s="180" t="e">
        <f>VLOOKUP($C$3,'A) Base RI'!$B$7:$T$314,16,FALSE)</f>
        <v>#N/A</v>
      </c>
      <c r="E25" s="159"/>
    </row>
    <row r="26" spans="2:5" s="177" customFormat="1" ht="12.75" x14ac:dyDescent="0.2">
      <c r="B26" s="178">
        <v>4411</v>
      </c>
      <c r="C26" s="179" t="s">
        <v>366</v>
      </c>
      <c r="D26" s="180" t="e">
        <f>VLOOKUP($C$3,'A) Base RI'!$B$7:$T$314,17,FALSE)</f>
        <v>#N/A</v>
      </c>
      <c r="E26" s="159"/>
    </row>
    <row r="27" spans="2:5" s="177" customFormat="1" ht="12.75" x14ac:dyDescent="0.2">
      <c r="B27" s="178">
        <v>451</v>
      </c>
      <c r="C27" s="179" t="s">
        <v>367</v>
      </c>
      <c r="D27" s="180" t="e">
        <f>VLOOKUP($C$3,'A) Base RI'!$B$7:$T$314,18,FALSE)</f>
        <v>#N/A</v>
      </c>
      <c r="E27" s="159"/>
    </row>
    <row r="28" spans="2:5" s="177" customFormat="1" ht="12.75" x14ac:dyDescent="0.2">
      <c r="B28" s="178"/>
      <c r="C28" s="181" t="s">
        <v>174</v>
      </c>
      <c r="D28" s="182" t="e">
        <f>SUM(D22:D27)</f>
        <v>#N/A</v>
      </c>
      <c r="E28" s="182"/>
    </row>
    <row r="29" spans="2:5" s="177" customFormat="1" ht="12.75" x14ac:dyDescent="0.2">
      <c r="B29" s="178"/>
      <c r="C29" s="181" t="s">
        <v>368</v>
      </c>
      <c r="D29" s="182" t="e">
        <f>VLOOKUP(C3,'A) Base RI'!B7:T314,19,FALSE)</f>
        <v>#N/A</v>
      </c>
      <c r="E29" s="182"/>
    </row>
    <row r="30" spans="2:5" s="177" customFormat="1" ht="6" customHeight="1" x14ac:dyDescent="0.2">
      <c r="B30" s="178"/>
      <c r="C30" s="179"/>
      <c r="D30" s="180"/>
      <c r="E30" s="180"/>
    </row>
    <row r="31" spans="2:5" s="177" customFormat="1" ht="7.15" customHeight="1" x14ac:dyDescent="0.2">
      <c r="B31" s="178"/>
      <c r="C31" s="181"/>
      <c r="D31" s="180"/>
      <c r="E31" s="180"/>
    </row>
    <row r="32" spans="2:5" s="177" customFormat="1" ht="12.75" x14ac:dyDescent="0.2">
      <c r="B32" s="178" t="s">
        <v>369</v>
      </c>
      <c r="C32" s="179" t="s">
        <v>370</v>
      </c>
      <c r="D32" s="180" t="e">
        <f>VLOOKUP(C3,'A) Base RI'!B7:W314,22,FALSE)</f>
        <v>#N/A</v>
      </c>
      <c r="E32" s="159"/>
    </row>
    <row r="33" spans="2:5" s="177" customFormat="1" ht="12.75" x14ac:dyDescent="0.2">
      <c r="B33" s="178"/>
      <c r="C33" s="179" t="s">
        <v>371</v>
      </c>
      <c r="D33" s="180" t="e">
        <f>VLOOKUP(C3,'A) Base RI'!B7:X314,23,FALSE)</f>
        <v>#N/A</v>
      </c>
      <c r="E33" s="159"/>
    </row>
    <row r="34" spans="2:5" s="177" customFormat="1" ht="12.75" x14ac:dyDescent="0.2">
      <c r="B34" s="178"/>
      <c r="C34" s="179" t="s">
        <v>222</v>
      </c>
      <c r="D34" s="180" t="e">
        <f>VLOOKUP(C3,'A) Base RI'!B7:Y314,24,FALSE)</f>
        <v>#N/A</v>
      </c>
      <c r="E34" s="159"/>
    </row>
    <row r="35" spans="2:5" s="177" customFormat="1" ht="6" customHeight="1" x14ac:dyDescent="0.2">
      <c r="B35" s="178"/>
      <c r="C35" s="179"/>
      <c r="D35" s="180"/>
      <c r="E35" s="180"/>
    </row>
    <row r="36" spans="2:5" s="184" customFormat="1" ht="18" x14ac:dyDescent="0.2">
      <c r="B36" s="185" t="s">
        <v>383</v>
      </c>
      <c r="C36" s="186"/>
      <c r="D36" s="187"/>
      <c r="E36" s="188"/>
    </row>
    <row r="37" spans="2:5" s="177" customFormat="1" ht="6" customHeight="1" x14ac:dyDescent="0.2">
      <c r="B37" s="189"/>
      <c r="C37" s="190"/>
      <c r="D37" s="180"/>
      <c r="E37" s="180"/>
    </row>
    <row r="38" spans="2:5" s="177" customFormat="1" ht="13.9" customHeight="1" x14ac:dyDescent="0.2">
      <c r="B38" s="191"/>
      <c r="C38" s="191" t="s">
        <v>378</v>
      </c>
      <c r="D38" s="180" t="e">
        <f>VLOOKUP(C3,'A) Base RI'!B7:U314,20,FALSE)</f>
        <v>#N/A</v>
      </c>
      <c r="E38" s="159"/>
    </row>
    <row r="39" spans="2:5" s="177" customFormat="1" ht="13.9" customHeight="1" x14ac:dyDescent="0.2">
      <c r="B39" s="191"/>
      <c r="C39" s="191" t="s">
        <v>379</v>
      </c>
      <c r="D39" s="180" t="e">
        <f>VLOOKUP(C3,'A) Base RI'!B7:Z314,25,FALSE)</f>
        <v>#N/A</v>
      </c>
      <c r="E39" s="159"/>
    </row>
    <row r="40" spans="2:5" s="177" customFormat="1" ht="13.9" customHeight="1" x14ac:dyDescent="0.2">
      <c r="B40" s="191"/>
      <c r="C40" s="191" t="s">
        <v>380</v>
      </c>
      <c r="D40" s="192" t="e">
        <f>VLOOKUP(C3,'A) Base RI'!B7:V314,21,FALSE)</f>
        <v>#N/A</v>
      </c>
      <c r="E40" s="159"/>
    </row>
    <row r="41" spans="2:5" s="168" customFormat="1" ht="6" customHeight="1" x14ac:dyDescent="0.2">
      <c r="B41" s="171"/>
      <c r="C41" s="171"/>
      <c r="D41" s="171"/>
      <c r="E41" s="171"/>
    </row>
    <row r="42" spans="2:5" ht="18" x14ac:dyDescent="0.35">
      <c r="B42" s="173"/>
      <c r="C42" s="174"/>
      <c r="D42" s="193"/>
      <c r="E42" s="194"/>
    </row>
    <row r="43" spans="2:5" s="168" customFormat="1" ht="6" customHeight="1" x14ac:dyDescent="0.2">
      <c r="B43" s="171"/>
      <c r="C43" s="171"/>
      <c r="D43" s="171"/>
      <c r="E43" s="171"/>
    </row>
    <row r="44" spans="2:5" ht="45.6" customHeight="1" x14ac:dyDescent="0.25">
      <c r="B44" s="229" t="s">
        <v>381</v>
      </c>
      <c r="C44" s="229"/>
      <c r="D44" s="229"/>
      <c r="E44" s="229"/>
    </row>
    <row r="45" spans="2:5" x14ac:dyDescent="0.25">
      <c r="B45" s="230" t="str">
        <f>CONCATENATE(B7,", le")</f>
        <v>0, le</v>
      </c>
      <c r="C45" s="230"/>
      <c r="D45" s="195"/>
      <c r="E45" s="195"/>
    </row>
    <row r="46" spans="2:5" x14ac:dyDescent="0.25">
      <c r="B46" s="196">
        <f ca="1">TODAY()</f>
        <v>43201</v>
      </c>
      <c r="C46" s="197"/>
      <c r="D46" s="195"/>
      <c r="E46" s="195"/>
    </row>
    <row r="47" spans="2:5" x14ac:dyDescent="0.25">
      <c r="B47" s="196"/>
      <c r="C47" s="197"/>
      <c r="D47" s="195"/>
      <c r="E47" s="195"/>
    </row>
    <row r="48" spans="2:5" x14ac:dyDescent="0.25">
      <c r="B48" s="161" t="s">
        <v>372</v>
      </c>
      <c r="C48" s="197"/>
      <c r="D48" s="195"/>
      <c r="E48" s="200" t="s">
        <v>373</v>
      </c>
    </row>
    <row r="49" spans="2:5" x14ac:dyDescent="0.25">
      <c r="B49" s="198"/>
      <c r="C49" s="197"/>
      <c r="D49" s="195"/>
      <c r="E49" s="195"/>
    </row>
    <row r="50" spans="2:5" x14ac:dyDescent="0.25">
      <c r="B50" s="224"/>
      <c r="C50" s="224"/>
      <c r="D50" s="225"/>
      <c r="E50" s="225"/>
    </row>
    <row r="51" spans="2:5" x14ac:dyDescent="0.25">
      <c r="B51" s="199" t="s">
        <v>374</v>
      </c>
      <c r="C51" s="197"/>
      <c r="D51" s="195"/>
      <c r="E51" s="195"/>
    </row>
    <row r="52" spans="2:5" x14ac:dyDescent="0.25">
      <c r="B52" s="224"/>
      <c r="C52" s="224"/>
      <c r="D52" s="225"/>
      <c r="E52" s="225"/>
    </row>
    <row r="53" spans="2:5" x14ac:dyDescent="0.25">
      <c r="B53" s="199" t="s">
        <v>375</v>
      </c>
      <c r="C53" s="197"/>
      <c r="D53" s="195"/>
      <c r="E53" s="195"/>
    </row>
  </sheetData>
  <sheetProtection algorithmName="SHA-512" hashValue="zv9X8I6R2qajKt80m8wQX1C9TfHSI688jMRQxLnnpPm4dLaKa1NpyLerw2BQ4gngfmqjyYPEIU4Y2P5wJu/P2A==" saltValue="v2dzj/MJlAW2WDm4o8nzpg==" spinCount="100000" sheet="1" objects="1" scenarios="1"/>
  <protectedRanges>
    <protectedRange sqref="E13:E19 E32:E34 E38:E40 E11 E22:E27" name="Plage2_2"/>
    <protectedRange sqref="C3" name="Plage1_2"/>
  </protectedRanges>
  <mergeCells count="9">
    <mergeCell ref="B52:C52"/>
    <mergeCell ref="D52:E52"/>
    <mergeCell ref="C3:D3"/>
    <mergeCell ref="B6:E6"/>
    <mergeCell ref="B7:E7"/>
    <mergeCell ref="B44:E44"/>
    <mergeCell ref="B45:C45"/>
    <mergeCell ref="B50:C50"/>
    <mergeCell ref="D50:E50"/>
  </mergeCells>
  <pageMargins left="0.7" right="0.7" top="0.75" bottom="0.75" header="0.3" footer="0.3"/>
  <pageSetup paperSize="9" scale="88" orientation="portrait" r:id="rId1"/>
  <drawing r:id="rId2"/>
  <extLst>
    <ext xmlns:x14="http://schemas.microsoft.com/office/spreadsheetml/2009/9/main" uri="{CCE6A557-97BC-4b89-ADB6-D9C93CAAB3DF}">
      <x14:dataValidations xmlns:xm="http://schemas.microsoft.com/office/excel/2006/main" xWindow="537" yWindow="242" count="1">
        <x14:dataValidation type="list" allowBlank="1" showErrorMessage="1" prompt="Veuillez séléctionne votre commune" xr:uid="{18BB2F20-AB27-42F2-885E-7845DFCA0183}">
          <x14:formula1>
            <xm:f>Paramètres!$A$64:$A$371</xm:f>
          </x14:formula1>
          <xm:sqref>C3:D3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Paramètres</vt:lpstr>
      <vt:lpstr>A) Base RI</vt:lpstr>
      <vt:lpstr>Validation Rend. Imp.</vt:lpstr>
      <vt:lpstr>'Validation Rend. Imp.'!Zone_d_impression</vt:lpstr>
    </vt:vector>
  </TitlesOfParts>
  <Company>Etat de Vaud / ASFiCo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Brochet Antoine</dc:creator>
  <cp:lastModifiedBy>Cappelletti Fabio</cp:lastModifiedBy>
  <cp:lastPrinted>2022-04-05T13:28:42Z</cp:lastPrinted>
  <dcterms:created xsi:type="dcterms:W3CDTF">2005-06-06T00:37:42Z</dcterms:created>
  <dcterms:modified xsi:type="dcterms:W3CDTF">2022-04-12T10:20:46Z</dcterms:modified>
</cp:coreProperties>
</file>